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obS Files\Desk Top\"/>
    </mc:Choice>
  </mc:AlternateContent>
  <xr:revisionPtr revIDLastSave="0" documentId="13_ncr:1_{B26650D6-A238-4A98-86B8-1A0595D7D73D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Original" sheetId="1" r:id="rId1"/>
    <sheet name="Finance Version" sheetId="2" r:id="rId2"/>
    <sheet name="Property Taxes" sheetId="3" r:id="rId3"/>
  </sheets>
  <definedNames>
    <definedName name="_xlnm.Print_Area" localSheetId="1">'Finance Version'!$A$1:$I$78</definedName>
    <definedName name="_xlnm.Print_Titles" localSheetId="1">'Finance Version'!$1:$5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54" i="1"/>
  <c r="H30" i="1"/>
  <c r="G54" i="1"/>
  <c r="G63" i="1"/>
  <c r="G74" i="1"/>
  <c r="I31" i="2"/>
  <c r="G11" i="3"/>
  <c r="G14" i="3" s="1"/>
  <c r="K21" i="2"/>
  <c r="K23" i="2"/>
  <c r="K24" i="2"/>
  <c r="K25" i="2"/>
  <c r="K26" i="2"/>
  <c r="K27" i="2"/>
  <c r="K28" i="2"/>
  <c r="K29" i="2"/>
  <c r="K30" i="2"/>
  <c r="K31" i="2"/>
  <c r="K33" i="2"/>
  <c r="K35" i="2"/>
  <c r="K36" i="2"/>
  <c r="K37" i="2"/>
  <c r="K39" i="2"/>
  <c r="K40" i="2"/>
  <c r="K41" i="2"/>
  <c r="G30" i="1" l="1"/>
  <c r="H71" i="2"/>
  <c r="H65" i="2"/>
  <c r="H64" i="2"/>
  <c r="H63" i="2"/>
  <c r="H59" i="2"/>
  <c r="H55" i="2"/>
  <c r="H54" i="2"/>
  <c r="H53" i="2"/>
  <c r="H52" i="2"/>
  <c r="H51" i="2"/>
  <c r="H48" i="2"/>
  <c r="H47" i="2"/>
  <c r="H46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1" i="2"/>
  <c r="H13" i="2"/>
  <c r="H14" i="2"/>
  <c r="H15" i="2"/>
  <c r="G15" i="3"/>
  <c r="G10" i="2"/>
  <c r="H10" i="2" s="1"/>
  <c r="J10" i="2" s="1"/>
  <c r="G9" i="2"/>
  <c r="H9" i="2" s="1"/>
  <c r="F14" i="3"/>
  <c r="F15" i="3" s="1"/>
  <c r="E15" i="3"/>
  <c r="H6" i="3"/>
  <c r="H11" i="3" s="1"/>
  <c r="J12" i="2" l="1"/>
  <c r="J9" i="2"/>
  <c r="J11" i="2" s="1"/>
  <c r="H66" i="2"/>
  <c r="H42" i="2"/>
  <c r="H13" i="3"/>
  <c r="H15" i="3" s="1"/>
  <c r="I6" i="3"/>
  <c r="I11" i="3" s="1"/>
  <c r="H77" i="2" l="1"/>
  <c r="I13" i="3"/>
  <c r="I15" i="3" s="1"/>
  <c r="J6" i="3"/>
  <c r="J11" i="3" s="1"/>
  <c r="J13" i="3" l="1"/>
  <c r="J15" i="3" s="1"/>
  <c r="K6" i="3"/>
  <c r="K11" i="3" s="1"/>
  <c r="L6" i="3" l="1"/>
  <c r="L11" i="3" s="1"/>
  <c r="K13" i="3"/>
  <c r="K15" i="3" s="1"/>
  <c r="L13" i="3" l="1"/>
  <c r="L15" i="3" s="1"/>
  <c r="M6" i="3"/>
  <c r="M11" i="3" s="1"/>
  <c r="M13" i="3" l="1"/>
  <c r="M15" i="3" s="1"/>
  <c r="N6" i="3"/>
  <c r="N11" i="3" l="1"/>
  <c r="N13" i="3" s="1"/>
  <c r="N15" i="3" s="1"/>
  <c r="I10" i="2"/>
  <c r="I9" i="2"/>
  <c r="D66" i="2"/>
  <c r="E66" i="2"/>
  <c r="F66" i="2"/>
  <c r="G66" i="2"/>
  <c r="C66" i="2"/>
  <c r="D71" i="2"/>
  <c r="E71" i="2"/>
  <c r="F71" i="2"/>
  <c r="G71" i="2"/>
  <c r="I71" i="2"/>
  <c r="C71" i="2"/>
  <c r="D42" i="2"/>
  <c r="E42" i="2"/>
  <c r="F42" i="2"/>
  <c r="G42" i="2"/>
  <c r="C42" i="2"/>
  <c r="D16" i="2"/>
  <c r="D76" i="2" s="1"/>
  <c r="E16" i="2"/>
  <c r="E76" i="2" s="1"/>
  <c r="F16" i="2"/>
  <c r="F76" i="2" s="1"/>
  <c r="C16" i="2"/>
  <c r="C76" i="2" s="1"/>
  <c r="L69" i="2"/>
  <c r="L68" i="2"/>
  <c r="I45" i="2"/>
  <c r="I66" i="2" s="1"/>
  <c r="I38" i="2"/>
  <c r="K38" i="2" s="1"/>
  <c r="I34" i="2"/>
  <c r="K34" i="2" s="1"/>
  <c r="I32" i="2"/>
  <c r="K32" i="2" s="1"/>
  <c r="I22" i="2"/>
  <c r="K22" i="2" s="1"/>
  <c r="I20" i="2"/>
  <c r="K20" i="2" s="1"/>
  <c r="I19" i="2"/>
  <c r="K19" i="2" s="1"/>
  <c r="F74" i="1"/>
  <c r="F54" i="1"/>
  <c r="F30" i="1"/>
  <c r="F63" i="1" s="1"/>
  <c r="E54" i="1"/>
  <c r="D54" i="1"/>
  <c r="C54" i="1"/>
  <c r="E74" i="1"/>
  <c r="D74" i="1"/>
  <c r="C74" i="1"/>
  <c r="E30" i="1"/>
  <c r="D30" i="1"/>
  <c r="C30" i="1"/>
  <c r="E77" i="2" l="1"/>
  <c r="E78" i="2" s="1"/>
  <c r="G7" i="2" s="1"/>
  <c r="D77" i="2"/>
  <c r="D78" i="2" s="1"/>
  <c r="C77" i="2"/>
  <c r="C78" i="2" s="1"/>
  <c r="F77" i="2"/>
  <c r="F78" i="2" s="1"/>
  <c r="G77" i="2"/>
  <c r="L70" i="2"/>
  <c r="I42" i="2"/>
  <c r="K42" i="2" l="1"/>
  <c r="I73" i="2"/>
  <c r="I77" i="2" s="1"/>
  <c r="K43" i="2"/>
  <c r="G16" i="2"/>
  <c r="G76" i="2" s="1"/>
  <c r="H7" i="2"/>
  <c r="H16" i="2" s="1"/>
  <c r="J42" i="2"/>
  <c r="G78" i="2" l="1"/>
  <c r="H76" i="2"/>
  <c r="H78" i="2"/>
  <c r="I7" i="2" s="1"/>
  <c r="I16" i="2" s="1"/>
  <c r="I76" i="2" l="1"/>
  <c r="I7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Betsy Tucker</author>
  </authors>
  <commentList>
    <comment ref="G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Betsy Tucker:</t>
        </r>
        <r>
          <rPr>
            <sz val="9"/>
            <color indexed="81"/>
            <rFont val="Tahoma"/>
            <family val="2"/>
          </rPr>
          <t xml:space="preserve">
AV and collection rate provided by County Assessor</t>
        </r>
      </text>
    </comment>
  </commentList>
</comments>
</file>

<file path=xl/sharedStrings.xml><?xml version="1.0" encoding="utf-8"?>
<sst xmlns="http://schemas.openxmlformats.org/spreadsheetml/2006/main" count="204" uniqueCount="129">
  <si>
    <t>Actual</t>
  </si>
  <si>
    <t>2018-2019</t>
  </si>
  <si>
    <t>2019-2020</t>
  </si>
  <si>
    <t>2020-2021</t>
  </si>
  <si>
    <t>2021-2022</t>
  </si>
  <si>
    <t>2022-2023</t>
  </si>
  <si>
    <t>Ref#</t>
  </si>
  <si>
    <t>M&amp;S</t>
  </si>
  <si>
    <t xml:space="preserve">CSO (1 PTE) </t>
  </si>
  <si>
    <t>PTO Payoff</t>
  </si>
  <si>
    <t>Certification pay</t>
  </si>
  <si>
    <t>Firearm Instructor</t>
  </si>
  <si>
    <t>Longevity</t>
  </si>
  <si>
    <t>Overtime</t>
  </si>
  <si>
    <t>Admin Assist</t>
  </si>
  <si>
    <t>Admin Assist (1 PTE)1</t>
  </si>
  <si>
    <t>Admin Manager</t>
  </si>
  <si>
    <t>Health Insurance</t>
  </si>
  <si>
    <t>Insurance Opt Out</t>
  </si>
  <si>
    <t>Medicare</t>
  </si>
  <si>
    <t>Social Security</t>
  </si>
  <si>
    <t>Pers Employeer</t>
  </si>
  <si>
    <t>Pers Employee 6%</t>
  </si>
  <si>
    <t>SUTA1</t>
  </si>
  <si>
    <t>Workers Comp</t>
  </si>
  <si>
    <t>WBF</t>
  </si>
  <si>
    <t>Contract</t>
  </si>
  <si>
    <t xml:space="preserve">Bank Fees </t>
  </si>
  <si>
    <t>Advertising</t>
  </si>
  <si>
    <t>Meeting Supplies</t>
  </si>
  <si>
    <t>Office and Copier</t>
  </si>
  <si>
    <t>Ammunition/Range</t>
  </si>
  <si>
    <t>Telephone</t>
  </si>
  <si>
    <t>Minor Tools and Equip</t>
  </si>
  <si>
    <t>Insurance Premiums</t>
  </si>
  <si>
    <t>Travel/Milage</t>
  </si>
  <si>
    <t>Vehicle R&amp;M</t>
  </si>
  <si>
    <t>Gas/Diesel/Oil</t>
  </si>
  <si>
    <t>Building Rental</t>
  </si>
  <si>
    <t>Auditing/Account Services</t>
  </si>
  <si>
    <t>Legal</t>
  </si>
  <si>
    <t>Education and Training</t>
  </si>
  <si>
    <t>Uniforms</t>
  </si>
  <si>
    <t>Automobiles and SUVs</t>
  </si>
  <si>
    <t>Operating Equipment</t>
  </si>
  <si>
    <t>Income</t>
  </si>
  <si>
    <t>Beginning Net Capitol</t>
  </si>
  <si>
    <t>Prior Year Tax Collections</t>
  </si>
  <si>
    <t>Prop Tax Collect</t>
  </si>
  <si>
    <t>BBR CSD@1.049</t>
  </si>
  <si>
    <t>BBR CSD Loc Opt @$.65</t>
  </si>
  <si>
    <t>LGIP Interest</t>
  </si>
  <si>
    <t>Misc Income</t>
  </si>
  <si>
    <t>BBR Corporation Contract</t>
  </si>
  <si>
    <t>BBR Association Contract</t>
  </si>
  <si>
    <t>Police Chief (1 FTE)</t>
  </si>
  <si>
    <t>Proposed</t>
  </si>
  <si>
    <t>Patrol Officer (5 FTE in 22)</t>
  </si>
  <si>
    <t>Personnel Services</t>
  </si>
  <si>
    <t>Police Sergeant (1 FTE in 22)</t>
  </si>
  <si>
    <t>Penalties fines</t>
  </si>
  <si>
    <t>Current Year FYTD</t>
  </si>
  <si>
    <t>Capitol Equipment</t>
  </si>
  <si>
    <t>General Operating Contingency</t>
  </si>
  <si>
    <t>Unapporiat Ending Fund Balance</t>
  </si>
  <si>
    <t>Total Expenses</t>
  </si>
  <si>
    <t>*1.05</t>
  </si>
  <si>
    <t>9800*1.05</t>
  </si>
  <si>
    <t>Police Sgt (1 PTE)</t>
  </si>
  <si>
    <t>Guest Instructors</t>
  </si>
  <si>
    <t>Misc</t>
  </si>
  <si>
    <t xml:space="preserve">with Carry Over </t>
  </si>
  <si>
    <t>40000*1.05</t>
  </si>
  <si>
    <t>new line</t>
  </si>
  <si>
    <t>228000*1.10</t>
  </si>
  <si>
    <t>Total Revenue</t>
  </si>
  <si>
    <t>Total Personnel</t>
  </si>
  <si>
    <t>Total M&amp;S</t>
  </si>
  <si>
    <t>Total Capital</t>
  </si>
  <si>
    <t>Total Expenditures</t>
  </si>
  <si>
    <t>Fund Balance</t>
  </si>
  <si>
    <t>Projected</t>
  </si>
  <si>
    <t>DESCRIPTION</t>
  </si>
  <si>
    <t>FY 2019</t>
  </si>
  <si>
    <t>FY 2020</t>
  </si>
  <si>
    <t>FY 2021</t>
  </si>
  <si>
    <t>FY 2022</t>
  </si>
  <si>
    <t>FY 2023</t>
  </si>
  <si>
    <t>FY 2024</t>
  </si>
  <si>
    <t>FY 2025</t>
  </si>
  <si>
    <t>FY 2026</t>
  </si>
  <si>
    <t>FY 2027</t>
  </si>
  <si>
    <t>FY 2028</t>
  </si>
  <si>
    <t>FY 2029</t>
  </si>
  <si>
    <t>Assessed Value</t>
  </si>
  <si>
    <t>AV Change</t>
  </si>
  <si>
    <t>Permanent Rate</t>
  </si>
  <si>
    <t>Levy Rate</t>
  </si>
  <si>
    <t>Collection Rate</t>
  </si>
  <si>
    <t>Expected revenue</t>
  </si>
  <si>
    <t>Actual Amount Collected</t>
  </si>
  <si>
    <t>YOY increase</t>
  </si>
  <si>
    <t>Beginning Net Capital</t>
  </si>
  <si>
    <t>98 - BBR CSD@1.049</t>
  </si>
  <si>
    <t>99 - BBR CSD Loc Opt @$.65</t>
  </si>
  <si>
    <t xml:space="preserve">**Assessor projects the rate of growth to be between 3-3.3% </t>
  </si>
  <si>
    <t>Subscriptions</t>
  </si>
  <si>
    <t>Unapproriated Ending Fund Balance</t>
  </si>
  <si>
    <t>33% of exependitures</t>
  </si>
  <si>
    <t>Projected Amount</t>
  </si>
  <si>
    <t>Black Butte Ranch Police Department Special District</t>
  </si>
  <si>
    <t>FY 2023 Proposed Budget</t>
  </si>
  <si>
    <t>Resources</t>
  </si>
  <si>
    <t>Budget</t>
  </si>
  <si>
    <t>Estimates</t>
  </si>
  <si>
    <t>Equipment (Non-Office)</t>
  </si>
  <si>
    <t>2023-2024</t>
  </si>
  <si>
    <t>Dues &amp; Subscriptions</t>
  </si>
  <si>
    <t>Materials &amp; Supplies</t>
  </si>
  <si>
    <t>Equipment Maint &amp; Repair</t>
  </si>
  <si>
    <t>Non-Capital Equipment</t>
  </si>
  <si>
    <t>Travel/Mileage</t>
  </si>
  <si>
    <t>Vehicle Repair &amp; Maint.</t>
  </si>
  <si>
    <t>Building Rental/Utilities</t>
  </si>
  <si>
    <t>FY23-24 Proposed</t>
  </si>
  <si>
    <t>Pers er</t>
  </si>
  <si>
    <t>Pers Employer PD 6%</t>
  </si>
  <si>
    <t>911/CODE/ERT/Radio</t>
  </si>
  <si>
    <t>Board and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</si>
</sst>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4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4" xfId="1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43" fontId="0" fillId="0" borderId="0" xfId="1" applyFont="1" applyFill="1" applyBorder="1"/>
    <xf numFmtId="43" fontId="2" fillId="0" borderId="0" xfId="1" applyFont="1" applyFill="1" applyBorder="1"/>
    <xf numFmtId="10" fontId="0" fillId="0" borderId="0" xfId="1" applyNumberFormat="1" applyFont="1" applyFill="1" applyBorder="1"/>
    <xf numFmtId="164" fontId="0" fillId="0" borderId="0" xfId="1" applyNumberFormat="1" applyFont="1"/>
    <xf numFmtId="164" fontId="0" fillId="7" borderId="0" xfId="1" applyNumberFormat="1" applyFont="1" applyFill="1"/>
    <xf numFmtId="164" fontId="2" fillId="0" borderId="0" xfId="1" applyNumberFormat="1" applyFont="1" applyAlignment="1">
      <alignment horizontal="center"/>
    </xf>
    <xf numFmtId="164" fontId="2" fillId="7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7" borderId="0" xfId="1" applyNumberFormat="1" applyFont="1" applyFill="1"/>
    <xf numFmtId="10" fontId="0" fillId="0" borderId="0" xfId="2" applyNumberFormat="1" applyFont="1"/>
    <xf numFmtId="10" fontId="0" fillId="7" borderId="0" xfId="2" applyNumberFormat="1" applyFont="1" applyFill="1"/>
    <xf numFmtId="164" fontId="2" fillId="7" borderId="0" xfId="1" applyNumberFormat="1" applyFont="1" applyFill="1"/>
    <xf numFmtId="164" fontId="0" fillId="0" borderId="0" xfId="1" applyNumberFormat="1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wrapText="1"/>
    </xf>
    <xf numFmtId="0" fontId="8" fillId="0" borderId="0" xfId="0" applyFont="1"/>
    <xf numFmtId="43" fontId="8" fillId="0" borderId="0" xfId="1" applyFont="1" applyFill="1" applyBorder="1"/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43" fontId="3" fillId="0" borderId="0" xfId="1" applyFont="1" applyFill="1" applyBorder="1"/>
    <xf numFmtId="0" fontId="0" fillId="8" borderId="1" xfId="0" applyFill="1" applyBorder="1" applyAlignment="1">
      <alignment horizontal="center"/>
    </xf>
    <xf numFmtId="0" fontId="0" fillId="4" borderId="1" xfId="0" applyFill="1" applyBorder="1"/>
    <xf numFmtId="43" fontId="0" fillId="0" borderId="0" xfId="0" applyNumberFormat="1"/>
    <xf numFmtId="44" fontId="0" fillId="0" borderId="0" xfId="0" applyNumberFormat="1"/>
    <xf numFmtId="166" fontId="0" fillId="0" borderId="0" xfId="0" applyNumberFormat="1"/>
    <xf numFmtId="164" fontId="3" fillId="0" borderId="1" xfId="1" applyNumberFormat="1" applyFont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6" fontId="0" fillId="8" borderId="1" xfId="3" applyNumberFormat="1" applyFont="1" applyFill="1" applyBorder="1" applyAlignment="1">
      <alignment horizontal="center"/>
    </xf>
    <xf numFmtId="166" fontId="0" fillId="5" borderId="1" xfId="3" applyNumberFormat="1" applyFon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6" borderId="1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3" applyFont="1" applyBorder="1" applyAlignment="1">
      <alignment horizontal="center"/>
    </xf>
    <xf numFmtId="0" fontId="0" fillId="3" borderId="0" xfId="0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15</xdr:row>
      <xdr:rowOff>180975</xdr:rowOff>
    </xdr:from>
    <xdr:to>
      <xdr:col>4</xdr:col>
      <xdr:colOff>185427</xdr:colOff>
      <xdr:row>27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C5E075-EDAC-4587-8DA6-E269AECADD40}"/>
            </a:ext>
          </a:extLst>
        </xdr:cNvPr>
        <xdr:cNvSpPr txBox="1"/>
      </xdr:nvSpPr>
      <xdr:spPr>
        <a:xfrm>
          <a:off x="285750" y="2847975"/>
          <a:ext cx="2576202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Scot Langton:</a:t>
          </a:r>
        </a:p>
        <a:p>
          <a:r>
            <a:rPr lang="en-US" sz="1100"/>
            <a:t>CY</a:t>
          </a:r>
          <a:r>
            <a:rPr lang="en-US" sz="1100" baseline="0"/>
            <a:t> AV 723401621</a:t>
          </a:r>
        </a:p>
        <a:p>
          <a:r>
            <a:rPr lang="en-US" sz="1100" baseline="0"/>
            <a:t>Projected rate of growth 3-3.3%</a:t>
          </a:r>
        </a:p>
        <a:p>
          <a:r>
            <a:rPr lang="en-US" sz="1100" baseline="0"/>
            <a:t>$21,702,048</a:t>
          </a:r>
        </a:p>
        <a:p>
          <a:r>
            <a:rPr lang="en-US" sz="1100" baseline="0"/>
            <a:t>Apply Rates to this number</a:t>
          </a:r>
        </a:p>
        <a:p>
          <a:r>
            <a:rPr lang="en-US" sz="1100" baseline="0"/>
            <a:t>Collection rate is running at 96.5%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topLeftCell="A22" zoomScaleNormal="100" workbookViewId="0">
      <pane xSplit="1" topLeftCell="B1" activePane="topRight" state="frozen"/>
      <selection pane="topRight" activeCell="H66" sqref="H66:H74"/>
    </sheetView>
  </sheetViews>
  <sheetFormatPr defaultRowHeight="15" x14ac:dyDescent="0.25"/>
  <cols>
    <col min="1" max="1" width="29.7109375" customWidth="1"/>
    <col min="2" max="2" width="18.7109375" customWidth="1"/>
    <col min="3" max="7" width="15.7109375" customWidth="1"/>
    <col min="8" max="8" width="20.7109375" customWidth="1"/>
    <col min="9" max="9" width="29.7109375" customWidth="1"/>
    <col min="10" max="11" width="15.7109375" customWidth="1"/>
    <col min="12" max="12" width="23.42578125" customWidth="1"/>
    <col min="13" max="13" width="16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1"/>
      <c r="B2" s="1"/>
      <c r="C2" s="1"/>
      <c r="D2" s="1"/>
      <c r="E2" s="1"/>
      <c r="F2" s="1"/>
      <c r="G2" s="1"/>
      <c r="H2" s="1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1"/>
      <c r="B4" s="2" t="s">
        <v>6</v>
      </c>
      <c r="C4" s="2" t="s">
        <v>0</v>
      </c>
      <c r="D4" s="2" t="s">
        <v>0</v>
      </c>
      <c r="E4" s="2" t="s">
        <v>0</v>
      </c>
      <c r="F4" s="2" t="s">
        <v>0</v>
      </c>
      <c r="G4" s="2" t="s">
        <v>0</v>
      </c>
      <c r="H4" s="60" t="s">
        <v>124</v>
      </c>
    </row>
    <row r="5" spans="1:10" x14ac:dyDescent="0.25">
      <c r="A5" s="1"/>
      <c r="B5" s="2"/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60" t="s">
        <v>116</v>
      </c>
    </row>
    <row r="6" spans="1:10" x14ac:dyDescent="0.25">
      <c r="A6" s="9"/>
      <c r="B6" s="7" t="s">
        <v>58</v>
      </c>
      <c r="C6" s="7"/>
      <c r="D6" s="7"/>
      <c r="E6" s="7"/>
      <c r="F6" s="7"/>
      <c r="G6" s="61"/>
      <c r="H6" s="7"/>
    </row>
    <row r="7" spans="1:10" x14ac:dyDescent="0.25">
      <c r="A7" s="2" t="s">
        <v>55</v>
      </c>
      <c r="B7" s="3">
        <v>6010</v>
      </c>
      <c r="C7" s="4">
        <v>91856</v>
      </c>
      <c r="D7" s="4">
        <v>94165</v>
      </c>
      <c r="E7" s="4">
        <v>97508</v>
      </c>
      <c r="F7" s="4">
        <v>105542</v>
      </c>
      <c r="G7" s="65">
        <v>111204</v>
      </c>
      <c r="H7" s="67">
        <v>114112</v>
      </c>
      <c r="I7" s="63"/>
      <c r="J7" s="63"/>
    </row>
    <row r="8" spans="1:10" x14ac:dyDescent="0.25">
      <c r="A8" s="2" t="s">
        <v>59</v>
      </c>
      <c r="B8" s="2">
        <v>6011</v>
      </c>
      <c r="C8" s="4">
        <v>149808</v>
      </c>
      <c r="D8" s="4">
        <v>153551</v>
      </c>
      <c r="E8" s="4">
        <v>157420</v>
      </c>
      <c r="F8" s="4">
        <v>124520</v>
      </c>
      <c r="G8" s="65">
        <v>86439</v>
      </c>
      <c r="H8" s="67">
        <v>89048</v>
      </c>
    </row>
    <row r="9" spans="1:10" x14ac:dyDescent="0.25">
      <c r="A9" s="2" t="s">
        <v>68</v>
      </c>
      <c r="B9" s="2">
        <v>6015</v>
      </c>
      <c r="C9" s="4">
        <v>1843</v>
      </c>
      <c r="D9" s="4"/>
      <c r="E9" s="4"/>
      <c r="F9" s="4"/>
      <c r="G9" s="65"/>
      <c r="H9" s="67"/>
    </row>
    <row r="10" spans="1:10" x14ac:dyDescent="0.25">
      <c r="A10" s="2" t="s">
        <v>57</v>
      </c>
      <c r="B10" s="2">
        <v>6020</v>
      </c>
      <c r="C10" s="4">
        <v>256191</v>
      </c>
      <c r="D10" s="4">
        <v>207421</v>
      </c>
      <c r="E10" s="4">
        <v>187995</v>
      </c>
      <c r="F10" s="4">
        <v>255211</v>
      </c>
      <c r="G10" s="65">
        <v>295971</v>
      </c>
      <c r="H10" s="67">
        <v>341815</v>
      </c>
    </row>
    <row r="11" spans="1:10" x14ac:dyDescent="0.25">
      <c r="A11" s="2" t="s">
        <v>8</v>
      </c>
      <c r="B11" s="2">
        <v>6023</v>
      </c>
      <c r="C11" s="11"/>
      <c r="D11" s="11"/>
      <c r="E11" s="11"/>
      <c r="F11" s="11"/>
      <c r="G11" s="66">
        <v>28184</v>
      </c>
      <c r="H11" s="67">
        <v>34800</v>
      </c>
    </row>
    <row r="12" spans="1:10" x14ac:dyDescent="0.25">
      <c r="A12" s="2" t="s">
        <v>9</v>
      </c>
      <c r="B12" s="2">
        <v>6025</v>
      </c>
      <c r="C12" s="4">
        <v>9498</v>
      </c>
      <c r="D12" s="4">
        <v>14447</v>
      </c>
      <c r="E12" s="4">
        <v>25982</v>
      </c>
      <c r="F12" s="4">
        <v>22169</v>
      </c>
      <c r="G12" s="4">
        <v>10095</v>
      </c>
      <c r="H12" s="67">
        <v>36000</v>
      </c>
    </row>
    <row r="13" spans="1:10" x14ac:dyDescent="0.25">
      <c r="A13" s="2" t="s">
        <v>10</v>
      </c>
      <c r="B13" s="2">
        <v>6042</v>
      </c>
      <c r="C13" s="4">
        <v>6900</v>
      </c>
      <c r="D13" s="4">
        <v>5306</v>
      </c>
      <c r="E13" s="4">
        <v>6675</v>
      </c>
      <c r="F13" s="4">
        <v>5400</v>
      </c>
      <c r="G13" s="66">
        <v>6900</v>
      </c>
      <c r="H13" s="67">
        <v>9000</v>
      </c>
      <c r="I13" s="64"/>
    </row>
    <row r="14" spans="1:10" x14ac:dyDescent="0.25">
      <c r="A14" s="2" t="s">
        <v>11</v>
      </c>
      <c r="B14" s="2">
        <v>6045</v>
      </c>
      <c r="C14" s="4">
        <v>1538</v>
      </c>
      <c r="D14" s="4">
        <v>900</v>
      </c>
      <c r="E14" s="4">
        <v>938</v>
      </c>
      <c r="F14" s="4">
        <v>900</v>
      </c>
      <c r="G14" s="65">
        <v>938</v>
      </c>
      <c r="H14" s="67">
        <v>900</v>
      </c>
    </row>
    <row r="15" spans="1:10" x14ac:dyDescent="0.25">
      <c r="A15" s="2" t="s">
        <v>12</v>
      </c>
      <c r="B15" s="2">
        <v>6049</v>
      </c>
      <c r="C15" s="4">
        <v>3760</v>
      </c>
      <c r="D15" s="4">
        <v>3130</v>
      </c>
      <c r="E15" s="4">
        <v>3640</v>
      </c>
      <c r="F15" s="4">
        <v>1240</v>
      </c>
      <c r="G15" s="65">
        <v>135</v>
      </c>
      <c r="H15" s="67">
        <v>4800</v>
      </c>
    </row>
    <row r="16" spans="1:10" x14ac:dyDescent="0.25">
      <c r="A16" s="2" t="s">
        <v>13</v>
      </c>
      <c r="B16" s="2">
        <v>6041</v>
      </c>
      <c r="C16" s="4">
        <v>12538</v>
      </c>
      <c r="D16" s="4">
        <v>11831</v>
      </c>
      <c r="E16" s="4">
        <v>4236</v>
      </c>
      <c r="F16" s="4">
        <v>5890</v>
      </c>
      <c r="G16" s="4">
        <v>23657</v>
      </c>
      <c r="H16" s="67">
        <v>25000</v>
      </c>
    </row>
    <row r="17" spans="1:8" x14ac:dyDescent="0.25">
      <c r="A17" s="2" t="s">
        <v>14</v>
      </c>
      <c r="B17" s="2">
        <v>6030</v>
      </c>
      <c r="C17" s="11"/>
      <c r="D17" s="11"/>
      <c r="E17" s="11"/>
      <c r="F17" s="11"/>
      <c r="G17" s="11"/>
      <c r="H17" s="72"/>
    </row>
    <row r="18" spans="1:8" x14ac:dyDescent="0.25">
      <c r="A18" s="2" t="s">
        <v>15</v>
      </c>
      <c r="B18" s="2"/>
      <c r="C18" s="11"/>
      <c r="D18" s="11"/>
      <c r="E18" s="11"/>
      <c r="F18" s="11"/>
      <c r="G18" s="11"/>
      <c r="H18" s="72"/>
    </row>
    <row r="19" spans="1:8" x14ac:dyDescent="0.25">
      <c r="A19" s="2" t="s">
        <v>16</v>
      </c>
      <c r="B19" s="2">
        <v>6035</v>
      </c>
      <c r="C19" s="4">
        <v>60697</v>
      </c>
      <c r="D19" s="4">
        <v>57340</v>
      </c>
      <c r="E19" s="4">
        <v>63775</v>
      </c>
      <c r="F19" s="4">
        <v>75237</v>
      </c>
      <c r="G19" s="4">
        <v>71546</v>
      </c>
      <c r="H19" s="67">
        <v>71663</v>
      </c>
    </row>
    <row r="20" spans="1:8" x14ac:dyDescent="0.25">
      <c r="A20" s="2" t="s">
        <v>17</v>
      </c>
      <c r="B20" s="2">
        <v>6160</v>
      </c>
      <c r="C20" s="4">
        <v>207188</v>
      </c>
      <c r="D20" s="4">
        <v>142909</v>
      </c>
      <c r="E20" s="4">
        <v>172430</v>
      </c>
      <c r="F20" s="4">
        <v>162825</v>
      </c>
      <c r="G20" s="4">
        <v>163011</v>
      </c>
      <c r="H20" s="67">
        <v>250800</v>
      </c>
    </row>
    <row r="21" spans="1:8" x14ac:dyDescent="0.25">
      <c r="A21" s="2" t="s">
        <v>18</v>
      </c>
      <c r="B21" s="2">
        <v>6165</v>
      </c>
      <c r="C21" s="11"/>
      <c r="D21" s="11"/>
      <c r="E21" s="11"/>
      <c r="F21" s="11"/>
      <c r="G21" s="11"/>
      <c r="H21" s="72"/>
    </row>
    <row r="22" spans="1:8" x14ac:dyDescent="0.25">
      <c r="A22" s="2" t="s">
        <v>19</v>
      </c>
      <c r="B22" s="2">
        <v>6110</v>
      </c>
      <c r="C22" s="4">
        <v>8994</v>
      </c>
      <c r="D22" s="4">
        <v>7926</v>
      </c>
      <c r="E22" s="4">
        <v>7850</v>
      </c>
      <c r="F22" s="4">
        <v>8579</v>
      </c>
      <c r="G22" s="65">
        <v>9182</v>
      </c>
      <c r="H22" s="67">
        <v>11000</v>
      </c>
    </row>
    <row r="23" spans="1:8" x14ac:dyDescent="0.25">
      <c r="A23" s="2" t="s">
        <v>20</v>
      </c>
      <c r="B23" s="2">
        <v>6120</v>
      </c>
      <c r="C23" s="4">
        <v>2292</v>
      </c>
      <c r="D23" s="4">
        <v>3360</v>
      </c>
      <c r="E23" s="4">
        <v>170</v>
      </c>
      <c r="F23" s="4">
        <v>2800</v>
      </c>
      <c r="G23" s="4">
        <v>4212</v>
      </c>
      <c r="H23" s="67">
        <v>2800</v>
      </c>
    </row>
    <row r="24" spans="1:8" x14ac:dyDescent="0.25">
      <c r="A24" s="2" t="s">
        <v>125</v>
      </c>
      <c r="B24" s="2">
        <v>6130</v>
      </c>
      <c r="C24" s="4"/>
      <c r="D24" s="4">
        <v>86197</v>
      </c>
      <c r="E24" s="74">
        <v>124050</v>
      </c>
      <c r="F24" s="4">
        <v>111307</v>
      </c>
      <c r="G24" s="4">
        <v>119944</v>
      </c>
      <c r="H24" s="67">
        <v>150000</v>
      </c>
    </row>
    <row r="25" spans="1:8" x14ac:dyDescent="0.25">
      <c r="A25" s="2" t="s">
        <v>126</v>
      </c>
      <c r="B25" s="2">
        <v>6131</v>
      </c>
      <c r="C25" s="6">
        <v>91890</v>
      </c>
      <c r="D25" s="4">
        <v>26976</v>
      </c>
      <c r="E25" s="12">
        <v>40527</v>
      </c>
      <c r="F25" s="4">
        <v>30615</v>
      </c>
      <c r="G25" s="4">
        <v>33980</v>
      </c>
      <c r="H25" s="67">
        <v>30000</v>
      </c>
    </row>
    <row r="26" spans="1:8" x14ac:dyDescent="0.25">
      <c r="A26" s="2" t="s">
        <v>23</v>
      </c>
      <c r="B26" s="2">
        <v>6140</v>
      </c>
      <c r="C26" s="5">
        <v>541</v>
      </c>
      <c r="D26" s="4">
        <v>626</v>
      </c>
      <c r="E26" s="4">
        <v>541</v>
      </c>
      <c r="F26" s="4">
        <v>592</v>
      </c>
      <c r="G26" s="65">
        <v>627</v>
      </c>
      <c r="H26" s="67">
        <v>735</v>
      </c>
    </row>
    <row r="27" spans="1:8" x14ac:dyDescent="0.25">
      <c r="A27" s="2" t="s">
        <v>24</v>
      </c>
      <c r="B27" s="2">
        <v>6150</v>
      </c>
      <c r="C27" s="4">
        <v>8658</v>
      </c>
      <c r="D27" s="4">
        <v>10960</v>
      </c>
      <c r="E27" s="74">
        <v>6202</v>
      </c>
      <c r="F27" s="4">
        <v>5051</v>
      </c>
      <c r="G27" s="4">
        <v>13586</v>
      </c>
      <c r="H27" s="67">
        <v>17000</v>
      </c>
    </row>
    <row r="28" spans="1:8" x14ac:dyDescent="0.25">
      <c r="A28" s="2" t="s">
        <v>25</v>
      </c>
      <c r="B28" s="2">
        <v>6155</v>
      </c>
      <c r="C28" s="12"/>
      <c r="D28" s="4">
        <v>182</v>
      </c>
      <c r="E28" s="12">
        <v>168</v>
      </c>
      <c r="F28" s="4">
        <v>179</v>
      </c>
      <c r="G28" s="4">
        <v>194</v>
      </c>
      <c r="H28" s="67"/>
    </row>
    <row r="29" spans="1:8" x14ac:dyDescent="0.25">
      <c r="A29" s="2" t="s">
        <v>69</v>
      </c>
      <c r="B29" s="2">
        <v>6170</v>
      </c>
      <c r="C29" s="6"/>
      <c r="D29" s="5"/>
      <c r="E29" s="6"/>
      <c r="F29" s="5"/>
      <c r="G29" s="5">
        <v>331</v>
      </c>
      <c r="H29" s="67">
        <v>500</v>
      </c>
    </row>
    <row r="30" spans="1:8" x14ac:dyDescent="0.25">
      <c r="A30" s="2"/>
      <c r="B30" s="2"/>
      <c r="C30" s="10">
        <f>SUM(C7:C28)</f>
        <v>914192</v>
      </c>
      <c r="D30" s="10">
        <f>SUM(D7:D28)</f>
        <v>827227</v>
      </c>
      <c r="E30" s="10">
        <f>SUM(E7:E28)</f>
        <v>900107</v>
      </c>
      <c r="F30" s="10">
        <f>SUM(F7:F28)</f>
        <v>918057</v>
      </c>
      <c r="G30" s="10">
        <f>SUM(G7:G29)</f>
        <v>980136</v>
      </c>
      <c r="H30" s="68">
        <f>SUM(H7:H29)</f>
        <v>1189973</v>
      </c>
    </row>
    <row r="31" spans="1:8" x14ac:dyDescent="0.25">
      <c r="A31" s="7"/>
      <c r="B31" s="7" t="s">
        <v>7</v>
      </c>
      <c r="C31" s="8"/>
      <c r="D31" s="8"/>
      <c r="E31" s="8"/>
      <c r="F31" s="8"/>
      <c r="G31" s="8"/>
      <c r="H31" s="69"/>
    </row>
    <row r="32" spans="1:8" x14ac:dyDescent="0.25">
      <c r="A32" s="2"/>
      <c r="B32" s="2"/>
      <c r="C32" s="4"/>
      <c r="D32" s="4"/>
      <c r="E32" s="4"/>
      <c r="F32" s="4"/>
      <c r="G32" s="4"/>
      <c r="H32" s="70"/>
    </row>
    <row r="33" spans="1:10" x14ac:dyDescent="0.25">
      <c r="A33" s="2" t="s">
        <v>127</v>
      </c>
      <c r="B33" s="2">
        <v>7010</v>
      </c>
      <c r="C33" s="4">
        <v>21940</v>
      </c>
      <c r="D33" s="4">
        <v>35881</v>
      </c>
      <c r="E33" s="4">
        <v>34478</v>
      </c>
      <c r="F33" s="4">
        <v>34551</v>
      </c>
      <c r="G33" s="65">
        <v>35496</v>
      </c>
      <c r="H33" s="67">
        <v>49000</v>
      </c>
    </row>
    <row r="34" spans="1:10" x14ac:dyDescent="0.25">
      <c r="A34" s="2" t="s">
        <v>27</v>
      </c>
      <c r="B34" s="2">
        <v>7015</v>
      </c>
      <c r="C34" s="4"/>
      <c r="D34" s="4">
        <v>7</v>
      </c>
      <c r="E34" s="4">
        <v>1</v>
      </c>
      <c r="F34" s="4">
        <v>41</v>
      </c>
      <c r="G34" s="4">
        <v>286</v>
      </c>
      <c r="H34" s="67"/>
    </row>
    <row r="35" spans="1:10" x14ac:dyDescent="0.25">
      <c r="A35" s="2" t="s">
        <v>28</v>
      </c>
      <c r="B35" s="2">
        <v>7020</v>
      </c>
      <c r="C35" s="4">
        <v>0</v>
      </c>
      <c r="D35" s="4">
        <v>746</v>
      </c>
      <c r="E35" s="4">
        <v>200</v>
      </c>
      <c r="F35" s="4">
        <v>1426</v>
      </c>
      <c r="G35" s="4">
        <v>600</v>
      </c>
      <c r="H35" s="67">
        <v>2000</v>
      </c>
    </row>
    <row r="36" spans="1:10" x14ac:dyDescent="0.25">
      <c r="A36" s="2" t="s">
        <v>128</v>
      </c>
      <c r="B36" s="2">
        <v>7030</v>
      </c>
      <c r="C36" s="4">
        <v>2884</v>
      </c>
      <c r="D36" s="4">
        <v>845</v>
      </c>
      <c r="E36" s="4">
        <v>698</v>
      </c>
      <c r="F36" s="4">
        <v>1074</v>
      </c>
      <c r="G36" s="4">
        <v>218</v>
      </c>
      <c r="H36" s="67">
        <v>2500</v>
      </c>
      <c r="J36" s="64"/>
    </row>
    <row r="37" spans="1:10" x14ac:dyDescent="0.25">
      <c r="A37" s="2" t="s">
        <v>117</v>
      </c>
      <c r="B37" s="2">
        <v>7040</v>
      </c>
      <c r="C37" s="4">
        <v>15504</v>
      </c>
      <c r="D37" s="4">
        <v>16663</v>
      </c>
      <c r="E37" s="4">
        <v>17679</v>
      </c>
      <c r="F37" s="4">
        <v>13829</v>
      </c>
      <c r="G37" s="4">
        <v>22210</v>
      </c>
      <c r="H37" s="67">
        <v>20000</v>
      </c>
    </row>
    <row r="38" spans="1:10" x14ac:dyDescent="0.25">
      <c r="A38" s="2" t="s">
        <v>118</v>
      </c>
      <c r="B38" s="2">
        <v>7050</v>
      </c>
      <c r="C38" s="4">
        <v>17551</v>
      </c>
      <c r="D38" s="4">
        <v>13974</v>
      </c>
      <c r="E38" s="4">
        <v>11626</v>
      </c>
      <c r="F38" s="4">
        <v>14125</v>
      </c>
      <c r="G38" s="4">
        <v>10271</v>
      </c>
      <c r="H38" s="67">
        <v>15000</v>
      </c>
    </row>
    <row r="39" spans="1:10" x14ac:dyDescent="0.25">
      <c r="A39" s="2" t="s">
        <v>31</v>
      </c>
      <c r="B39" s="2">
        <v>7052</v>
      </c>
      <c r="C39" s="4">
        <v>1958</v>
      </c>
      <c r="D39" s="4">
        <v>0</v>
      </c>
      <c r="E39" s="4">
        <v>1345</v>
      </c>
      <c r="F39" s="4">
        <v>1927</v>
      </c>
      <c r="G39" s="4">
        <v>2455</v>
      </c>
      <c r="H39" s="67">
        <v>2500</v>
      </c>
    </row>
    <row r="40" spans="1:10" x14ac:dyDescent="0.25">
      <c r="A40" s="2" t="s">
        <v>32</v>
      </c>
      <c r="B40" s="2">
        <v>7060</v>
      </c>
      <c r="C40" s="4">
        <v>9116</v>
      </c>
      <c r="D40" s="4">
        <v>8887</v>
      </c>
      <c r="E40" s="4">
        <v>9313</v>
      </c>
      <c r="F40" s="4">
        <v>9742</v>
      </c>
      <c r="G40" s="4">
        <v>12223</v>
      </c>
      <c r="H40" s="67">
        <v>10000</v>
      </c>
    </row>
    <row r="41" spans="1:10" x14ac:dyDescent="0.25">
      <c r="A41" s="2" t="s">
        <v>60</v>
      </c>
      <c r="B41" s="2">
        <v>7070</v>
      </c>
      <c r="C41" s="5"/>
      <c r="D41" s="5"/>
      <c r="E41" s="5"/>
      <c r="F41" s="5"/>
      <c r="G41" s="5"/>
      <c r="H41" s="67"/>
    </row>
    <row r="42" spans="1:10" x14ac:dyDescent="0.25">
      <c r="A42" s="2" t="s">
        <v>119</v>
      </c>
      <c r="B42" s="2">
        <v>7080</v>
      </c>
      <c r="C42" s="4">
        <v>328</v>
      </c>
      <c r="D42" s="4">
        <v>480</v>
      </c>
      <c r="E42" s="4">
        <v>1222</v>
      </c>
      <c r="F42" s="4">
        <v>980</v>
      </c>
      <c r="G42" s="4">
        <v>726</v>
      </c>
      <c r="H42" s="67">
        <v>5000</v>
      </c>
      <c r="J42" s="64"/>
    </row>
    <row r="43" spans="1:10" x14ac:dyDescent="0.25">
      <c r="A43" s="2" t="s">
        <v>120</v>
      </c>
      <c r="B43" s="2">
        <v>7085</v>
      </c>
      <c r="C43" s="4">
        <v>14272</v>
      </c>
      <c r="D43" s="4">
        <v>23830</v>
      </c>
      <c r="E43" s="4">
        <v>10419</v>
      </c>
      <c r="F43" s="4">
        <v>15121</v>
      </c>
      <c r="G43" s="4">
        <v>9312</v>
      </c>
      <c r="H43" s="67">
        <v>10000</v>
      </c>
    </row>
    <row r="44" spans="1:10" x14ac:dyDescent="0.25">
      <c r="A44" s="2" t="s">
        <v>34</v>
      </c>
      <c r="B44" s="2">
        <v>7220</v>
      </c>
      <c r="C44" s="4">
        <v>17785</v>
      </c>
      <c r="D44" s="4">
        <v>20151</v>
      </c>
      <c r="E44" s="4">
        <v>21193</v>
      </c>
      <c r="F44" s="4">
        <v>24418</v>
      </c>
      <c r="G44" s="4">
        <v>24905</v>
      </c>
      <c r="H44" s="67">
        <v>25000</v>
      </c>
    </row>
    <row r="45" spans="1:10" x14ac:dyDescent="0.25">
      <c r="A45" s="2" t="s">
        <v>121</v>
      </c>
      <c r="B45" s="2">
        <v>7230</v>
      </c>
      <c r="C45" s="4">
        <v>2252</v>
      </c>
      <c r="D45" s="4">
        <v>482</v>
      </c>
      <c r="E45" s="4">
        <v>546</v>
      </c>
      <c r="F45" s="4">
        <v>141</v>
      </c>
      <c r="G45" s="4">
        <v>223</v>
      </c>
      <c r="H45" s="67">
        <v>2000</v>
      </c>
      <c r="J45" s="64"/>
    </row>
    <row r="46" spans="1:10" x14ac:dyDescent="0.25">
      <c r="A46" s="2" t="s">
        <v>122</v>
      </c>
      <c r="B46" s="2">
        <v>7240</v>
      </c>
      <c r="C46" s="4">
        <v>10286</v>
      </c>
      <c r="D46" s="4">
        <v>11765</v>
      </c>
      <c r="E46" s="4">
        <v>11727</v>
      </c>
      <c r="F46" s="4">
        <v>15948</v>
      </c>
      <c r="G46" s="4">
        <v>12452</v>
      </c>
      <c r="H46" s="67">
        <v>13000</v>
      </c>
      <c r="I46" s="15"/>
    </row>
    <row r="47" spans="1:10" x14ac:dyDescent="0.25">
      <c r="A47" s="2" t="s">
        <v>37</v>
      </c>
      <c r="B47" s="2">
        <v>7250</v>
      </c>
      <c r="C47" s="4">
        <v>14333</v>
      </c>
      <c r="D47" s="4">
        <v>11143</v>
      </c>
      <c r="E47" s="4">
        <v>8648</v>
      </c>
      <c r="F47" s="4">
        <v>16225</v>
      </c>
      <c r="G47" s="65">
        <v>19927</v>
      </c>
      <c r="H47" s="67">
        <v>21000</v>
      </c>
      <c r="I47" s="62"/>
    </row>
    <row r="48" spans="1:10" x14ac:dyDescent="0.25">
      <c r="A48" s="2" t="s">
        <v>123</v>
      </c>
      <c r="B48" s="2">
        <v>7410</v>
      </c>
      <c r="C48" s="4">
        <v>55489</v>
      </c>
      <c r="D48" s="4">
        <v>56016</v>
      </c>
      <c r="E48" s="4">
        <v>61143</v>
      </c>
      <c r="F48" s="4">
        <v>55423</v>
      </c>
      <c r="G48" s="4">
        <v>68832</v>
      </c>
      <c r="H48" s="67">
        <v>55000</v>
      </c>
      <c r="J48" s="64"/>
    </row>
    <row r="49" spans="1:10" x14ac:dyDescent="0.25">
      <c r="A49" s="2" t="s">
        <v>39</v>
      </c>
      <c r="B49" s="2">
        <v>7610</v>
      </c>
      <c r="C49" s="4">
        <v>6697</v>
      </c>
      <c r="D49" s="4">
        <v>6687</v>
      </c>
      <c r="E49" s="4">
        <v>7108</v>
      </c>
      <c r="F49" s="4">
        <v>7325</v>
      </c>
      <c r="G49" s="4">
        <v>5220</v>
      </c>
      <c r="H49" s="67">
        <v>10000</v>
      </c>
    </row>
    <row r="50" spans="1:10" x14ac:dyDescent="0.25">
      <c r="A50" s="2" t="s">
        <v>40</v>
      </c>
      <c r="B50" s="2">
        <v>7620</v>
      </c>
      <c r="C50" s="4">
        <v>0</v>
      </c>
      <c r="D50" s="4">
        <v>1753</v>
      </c>
      <c r="E50" s="4">
        <v>2736</v>
      </c>
      <c r="F50" s="4">
        <v>2793</v>
      </c>
      <c r="G50" s="4">
        <v>0</v>
      </c>
      <c r="H50" s="67">
        <v>12000</v>
      </c>
    </row>
    <row r="51" spans="1:10" x14ac:dyDescent="0.25">
      <c r="A51" s="2" t="s">
        <v>41</v>
      </c>
      <c r="B51" s="2">
        <v>7810</v>
      </c>
      <c r="C51" s="4">
        <v>4911</v>
      </c>
      <c r="D51" s="4">
        <v>2965</v>
      </c>
      <c r="E51" s="4">
        <v>6103</v>
      </c>
      <c r="F51" s="4">
        <v>7638</v>
      </c>
      <c r="G51" s="4">
        <v>6944</v>
      </c>
      <c r="H51" s="67">
        <v>9000</v>
      </c>
    </row>
    <row r="52" spans="1:10" x14ac:dyDescent="0.25">
      <c r="A52" s="2" t="s">
        <v>42</v>
      </c>
      <c r="B52" s="2">
        <v>7820</v>
      </c>
      <c r="C52" s="4">
        <v>9433</v>
      </c>
      <c r="D52" s="4">
        <v>7491</v>
      </c>
      <c r="E52" s="4">
        <v>5989</v>
      </c>
      <c r="F52" s="4">
        <v>5541</v>
      </c>
      <c r="G52" s="4">
        <v>8412</v>
      </c>
      <c r="H52" s="67">
        <v>10000</v>
      </c>
    </row>
    <row r="53" spans="1:10" x14ac:dyDescent="0.25">
      <c r="A53" s="2" t="s">
        <v>70</v>
      </c>
      <c r="B53" s="2">
        <v>7900</v>
      </c>
      <c r="C53" s="4"/>
      <c r="D53" s="4"/>
      <c r="E53" s="4"/>
      <c r="F53" s="4">
        <v>2726</v>
      </c>
      <c r="G53" s="4">
        <v>2891</v>
      </c>
      <c r="H53" s="67">
        <v>3000</v>
      </c>
    </row>
    <row r="54" spans="1:10" x14ac:dyDescent="0.25">
      <c r="A54" s="2"/>
      <c r="B54" s="2"/>
      <c r="C54" s="10">
        <f>SUM(C33:C52)</f>
        <v>204739</v>
      </c>
      <c r="D54" s="10">
        <f>SUM(D33:D52)</f>
        <v>219766</v>
      </c>
      <c r="E54" s="10">
        <f>SUM(E33:E53)</f>
        <v>212174</v>
      </c>
      <c r="F54" s="10">
        <f>SUM(F33:F53)</f>
        <v>230994</v>
      </c>
      <c r="G54" s="10">
        <f>SUM(G33:G53)</f>
        <v>243603</v>
      </c>
      <c r="H54" s="68">
        <f>SUM(H33:H53)</f>
        <v>276000</v>
      </c>
    </row>
    <row r="55" spans="1:10" x14ac:dyDescent="0.25">
      <c r="A55" s="7"/>
      <c r="B55" s="7" t="s">
        <v>62</v>
      </c>
      <c r="C55" s="8"/>
      <c r="D55" s="8"/>
      <c r="E55" s="8"/>
      <c r="F55" s="8"/>
      <c r="G55" s="8"/>
      <c r="H55" s="7"/>
    </row>
    <row r="56" spans="1:10" x14ac:dyDescent="0.25">
      <c r="A56" s="2" t="s">
        <v>43</v>
      </c>
      <c r="B56" s="2">
        <v>8010</v>
      </c>
      <c r="C56" s="4">
        <v>25895</v>
      </c>
      <c r="D56" s="4">
        <v>0</v>
      </c>
      <c r="E56" s="4">
        <v>0</v>
      </c>
      <c r="F56" s="4">
        <v>40925</v>
      </c>
      <c r="G56" s="65">
        <v>7980</v>
      </c>
      <c r="H56" s="67">
        <v>65000</v>
      </c>
    </row>
    <row r="57" spans="1:10" x14ac:dyDescent="0.25">
      <c r="A57" s="2" t="s">
        <v>44</v>
      </c>
      <c r="B57" s="2">
        <v>8011</v>
      </c>
      <c r="C57" s="4"/>
      <c r="D57" s="4">
        <v>0</v>
      </c>
      <c r="E57" s="4">
        <v>0</v>
      </c>
      <c r="F57" s="4">
        <v>4880</v>
      </c>
      <c r="G57" s="65">
        <v>25515</v>
      </c>
      <c r="H57" s="67">
        <v>30000</v>
      </c>
    </row>
    <row r="58" spans="1:10" x14ac:dyDescent="0.25">
      <c r="A58" s="2"/>
      <c r="B58" s="2"/>
      <c r="C58" s="4"/>
      <c r="D58" s="4"/>
      <c r="E58" s="4"/>
      <c r="F58" s="4"/>
      <c r="G58" s="4"/>
      <c r="H58" s="67"/>
    </row>
    <row r="59" spans="1:10" x14ac:dyDescent="0.25">
      <c r="A59" s="2"/>
      <c r="B59" s="2"/>
      <c r="C59" s="4"/>
      <c r="D59" s="4"/>
      <c r="E59" s="4"/>
      <c r="F59" s="4"/>
      <c r="G59" s="4"/>
      <c r="H59" s="67"/>
    </row>
    <row r="60" spans="1:10" x14ac:dyDescent="0.25">
      <c r="A60" s="2" t="s">
        <v>63</v>
      </c>
      <c r="B60" s="2"/>
      <c r="C60" s="4"/>
      <c r="D60" s="4"/>
      <c r="E60" s="4"/>
      <c r="F60" s="4"/>
      <c r="G60" s="4">
        <v>497292</v>
      </c>
      <c r="H60" s="67">
        <v>350000</v>
      </c>
      <c r="J60" s="64"/>
    </row>
    <row r="61" spans="1:10" x14ac:dyDescent="0.25">
      <c r="A61" s="2" t="s">
        <v>64</v>
      </c>
      <c r="B61" s="2"/>
      <c r="C61" s="4"/>
      <c r="D61" s="4"/>
      <c r="E61" s="4"/>
      <c r="F61" s="4"/>
      <c r="G61" s="4">
        <v>727267</v>
      </c>
      <c r="H61" s="67">
        <v>843914</v>
      </c>
    </row>
    <row r="62" spans="1:10" x14ac:dyDescent="0.25">
      <c r="A62" s="2"/>
      <c r="B62" s="2"/>
      <c r="C62" s="10"/>
      <c r="D62" s="10"/>
      <c r="E62" s="10"/>
      <c r="F62" s="10"/>
      <c r="G62" s="10"/>
      <c r="H62" s="68"/>
    </row>
    <row r="63" spans="1:10" x14ac:dyDescent="0.25">
      <c r="A63" s="2" t="s">
        <v>65</v>
      </c>
      <c r="B63" s="2"/>
      <c r="C63" s="10">
        <v>1144826</v>
      </c>
      <c r="D63" s="10">
        <v>1046993</v>
      </c>
      <c r="E63" s="10">
        <v>1112281</v>
      </c>
      <c r="F63" s="10">
        <f>SUM(F30+F54+F56+F57)</f>
        <v>1194856</v>
      </c>
      <c r="G63" s="10">
        <f>SUM(G56:G61)</f>
        <v>1258054</v>
      </c>
      <c r="H63" s="68">
        <v>1560697</v>
      </c>
    </row>
    <row r="64" spans="1:10" x14ac:dyDescent="0.25">
      <c r="A64" s="7"/>
      <c r="B64" s="7" t="s">
        <v>45</v>
      </c>
      <c r="C64" s="8"/>
      <c r="D64" s="8"/>
      <c r="E64" s="8"/>
      <c r="F64" s="8"/>
      <c r="G64" s="8"/>
      <c r="H64" s="7"/>
    </row>
    <row r="65" spans="1:9" x14ac:dyDescent="0.25">
      <c r="A65" s="2" t="s">
        <v>46</v>
      </c>
      <c r="B65" s="2">
        <v>4510</v>
      </c>
      <c r="C65" s="4">
        <v>1192051</v>
      </c>
      <c r="D65" s="4">
        <v>1190648</v>
      </c>
      <c r="E65" s="4">
        <v>1345408</v>
      </c>
      <c r="F65" s="4"/>
      <c r="G65" s="4"/>
      <c r="H65" s="67">
        <v>1415186</v>
      </c>
    </row>
    <row r="66" spans="1:9" x14ac:dyDescent="0.25">
      <c r="A66" s="2" t="s">
        <v>47</v>
      </c>
      <c r="B66" s="2">
        <v>5010</v>
      </c>
      <c r="C66" s="4">
        <v>21793</v>
      </c>
      <c r="D66" s="4">
        <v>20445</v>
      </c>
      <c r="E66" s="4">
        <v>12000</v>
      </c>
      <c r="F66" s="4"/>
      <c r="G66" s="4"/>
      <c r="H66" s="67">
        <v>20000</v>
      </c>
    </row>
    <row r="67" spans="1:9" x14ac:dyDescent="0.25">
      <c r="A67" s="2"/>
      <c r="B67" s="2" t="s">
        <v>48</v>
      </c>
      <c r="C67" s="4"/>
      <c r="D67" s="4"/>
      <c r="E67" s="4"/>
      <c r="F67" s="4"/>
      <c r="G67" s="4"/>
      <c r="H67" s="67"/>
    </row>
    <row r="68" spans="1:9" x14ac:dyDescent="0.25">
      <c r="A68" s="2" t="s">
        <v>49</v>
      </c>
      <c r="B68" s="2">
        <v>5010</v>
      </c>
      <c r="C68" s="4">
        <v>1031964</v>
      </c>
      <c r="D68" s="4">
        <v>1079469</v>
      </c>
      <c r="E68" s="4">
        <v>697921</v>
      </c>
      <c r="F68" s="4">
        <v>762591</v>
      </c>
      <c r="G68" s="4">
        <v>762591</v>
      </c>
      <c r="H68" s="67">
        <v>788000</v>
      </c>
      <c r="I68" s="64"/>
    </row>
    <row r="69" spans="1:9" x14ac:dyDescent="0.25">
      <c r="A69" s="2" t="s">
        <v>50</v>
      </c>
      <c r="B69" s="2">
        <v>5010</v>
      </c>
      <c r="C69" s="4"/>
      <c r="D69" s="4"/>
      <c r="E69" s="4">
        <v>432088</v>
      </c>
      <c r="F69" s="4">
        <v>472126</v>
      </c>
      <c r="G69" s="4">
        <v>472126</v>
      </c>
      <c r="H69" s="67">
        <v>488000</v>
      </c>
    </row>
    <row r="70" spans="1:9" x14ac:dyDescent="0.25">
      <c r="A70" s="2" t="s">
        <v>51</v>
      </c>
      <c r="B70" s="2">
        <v>5120</v>
      </c>
      <c r="C70" s="4">
        <v>31296</v>
      </c>
      <c r="D70" s="4">
        <v>26613</v>
      </c>
      <c r="E70" s="4">
        <v>10107</v>
      </c>
      <c r="F70" s="4"/>
      <c r="G70" s="4"/>
      <c r="H70" s="67"/>
    </row>
    <row r="71" spans="1:9" x14ac:dyDescent="0.25">
      <c r="A71" s="2" t="s">
        <v>52</v>
      </c>
      <c r="B71" s="2">
        <v>5910</v>
      </c>
      <c r="C71" s="4">
        <v>66079</v>
      </c>
      <c r="D71" s="4">
        <v>41549</v>
      </c>
      <c r="E71" s="4">
        <v>46237</v>
      </c>
      <c r="F71" s="4">
        <v>30000</v>
      </c>
      <c r="G71" s="4">
        <v>30000</v>
      </c>
      <c r="H71" s="67">
        <v>30000</v>
      </c>
    </row>
    <row r="72" spans="1:9" x14ac:dyDescent="0.25">
      <c r="A72" s="2" t="s">
        <v>53</v>
      </c>
      <c r="B72" s="2">
        <v>5520</v>
      </c>
      <c r="C72" s="4">
        <v>12000</v>
      </c>
      <c r="D72" s="4">
        <v>12000</v>
      </c>
      <c r="E72" s="4">
        <v>12000</v>
      </c>
      <c r="F72" s="4">
        <v>12000</v>
      </c>
      <c r="G72" s="4">
        <v>12000</v>
      </c>
      <c r="H72" s="67">
        <v>12000</v>
      </c>
    </row>
    <row r="73" spans="1:9" x14ac:dyDescent="0.25">
      <c r="A73" s="2" t="s">
        <v>54</v>
      </c>
      <c r="B73" s="2">
        <v>5510</v>
      </c>
      <c r="C73" s="4">
        <v>1200</v>
      </c>
      <c r="D73" s="4">
        <v>1200</v>
      </c>
      <c r="E73" s="4">
        <v>1200</v>
      </c>
      <c r="F73" s="4">
        <v>1200</v>
      </c>
      <c r="G73" s="4">
        <v>1200</v>
      </c>
      <c r="H73" s="67">
        <v>1200</v>
      </c>
    </row>
    <row r="74" spans="1:9" x14ac:dyDescent="0.25">
      <c r="A74" s="1"/>
      <c r="B74" s="1"/>
      <c r="C74" s="13">
        <f>SUM(C65:C73)</f>
        <v>2356383</v>
      </c>
      <c r="D74" s="13">
        <f>SUM(D65:D73)</f>
        <v>2371924</v>
      </c>
      <c r="E74" s="13">
        <f>SUM(E65:E73)</f>
        <v>2556961</v>
      </c>
      <c r="F74" s="13">
        <f t="shared" ref="F74:G74" si="0">SUM(F65:F73)</f>
        <v>1277917</v>
      </c>
      <c r="G74" s="13">
        <f t="shared" si="0"/>
        <v>1277917</v>
      </c>
      <c r="H74" s="71">
        <f>SUM(H65:H73)</f>
        <v>2754386</v>
      </c>
    </row>
    <row r="75" spans="1:9" x14ac:dyDescent="0.25">
      <c r="A75" s="1"/>
      <c r="B75" s="1"/>
      <c r="C75" s="1"/>
      <c r="D75" s="1"/>
      <c r="E75" s="1"/>
      <c r="F75" s="1"/>
      <c r="G75" s="1"/>
      <c r="H75" s="78"/>
    </row>
    <row r="77" spans="1:9" x14ac:dyDescent="0.25">
      <c r="F77" s="75"/>
      <c r="G77" s="75"/>
      <c r="H77" s="75"/>
      <c r="I77" s="75"/>
    </row>
    <row r="78" spans="1:9" x14ac:dyDescent="0.25">
      <c r="F78" s="75"/>
      <c r="G78" s="75"/>
      <c r="H78" s="75"/>
      <c r="I78" s="75"/>
    </row>
    <row r="79" spans="1:9" x14ac:dyDescent="0.25">
      <c r="F79" s="75"/>
      <c r="G79" s="76"/>
      <c r="H79" s="76"/>
      <c r="I79" s="75"/>
    </row>
    <row r="80" spans="1:9" x14ac:dyDescent="0.25">
      <c r="F80" s="75"/>
      <c r="G80" s="76"/>
      <c r="H80" s="76"/>
      <c r="I80" s="75"/>
    </row>
    <row r="81" spans="6:9" x14ac:dyDescent="0.25">
      <c r="F81" s="75"/>
      <c r="G81" s="76"/>
      <c r="H81" s="76"/>
      <c r="I81" s="75"/>
    </row>
    <row r="82" spans="6:9" x14ac:dyDescent="0.25">
      <c r="F82" s="75"/>
      <c r="G82" s="76"/>
      <c r="H82" s="77"/>
      <c r="I82" s="75"/>
    </row>
    <row r="83" spans="6:9" x14ac:dyDescent="0.25">
      <c r="F83" s="75"/>
      <c r="G83" s="76"/>
      <c r="H83" s="77"/>
      <c r="I83" s="75"/>
    </row>
    <row r="84" spans="6:9" x14ac:dyDescent="0.25">
      <c r="F84" s="75"/>
      <c r="G84" s="76"/>
      <c r="H84" s="77"/>
      <c r="I84" s="75"/>
    </row>
    <row r="85" spans="6:9" x14ac:dyDescent="0.25">
      <c r="F85" s="75"/>
      <c r="G85" s="76"/>
      <c r="H85" s="77"/>
      <c r="I85" s="75"/>
    </row>
    <row r="86" spans="6:9" x14ac:dyDescent="0.25">
      <c r="F86" s="75"/>
      <c r="G86" s="76"/>
      <c r="H86" s="77"/>
      <c r="I86" s="75"/>
    </row>
    <row r="87" spans="6:9" x14ac:dyDescent="0.25">
      <c r="F87" s="75"/>
      <c r="G87" s="76"/>
      <c r="H87" s="77"/>
      <c r="I87" s="75"/>
    </row>
    <row r="88" spans="6:9" x14ac:dyDescent="0.25">
      <c r="F88" s="75"/>
      <c r="G88" s="76"/>
      <c r="H88" s="77"/>
      <c r="I88" s="75"/>
    </row>
    <row r="89" spans="6:9" x14ac:dyDescent="0.25">
      <c r="F89" s="75"/>
      <c r="G89" s="76"/>
      <c r="H89" s="77"/>
      <c r="I89" s="75"/>
    </row>
    <row r="90" spans="6:9" x14ac:dyDescent="0.25">
      <c r="F90" s="75"/>
      <c r="G90" s="76"/>
      <c r="H90" s="77"/>
      <c r="I90" s="75"/>
    </row>
    <row r="91" spans="6:9" x14ac:dyDescent="0.25">
      <c r="F91" s="75"/>
      <c r="G91" s="76"/>
      <c r="H91" s="77"/>
      <c r="I91" s="75"/>
    </row>
    <row r="92" spans="6:9" x14ac:dyDescent="0.25">
      <c r="F92" s="75"/>
      <c r="G92" s="76"/>
      <c r="H92" s="77"/>
      <c r="I92" s="75"/>
    </row>
    <row r="93" spans="6:9" x14ac:dyDescent="0.25">
      <c r="F93" s="75"/>
      <c r="G93" s="76"/>
      <c r="H93" s="77"/>
      <c r="I93" s="75"/>
    </row>
    <row r="94" spans="6:9" x14ac:dyDescent="0.25">
      <c r="F94" s="75"/>
      <c r="G94" s="76"/>
      <c r="H94" s="77"/>
      <c r="I94" s="75"/>
    </row>
    <row r="95" spans="6:9" x14ac:dyDescent="0.25">
      <c r="F95" s="75"/>
      <c r="G95" s="76"/>
      <c r="H95" s="77"/>
      <c r="I95" s="75"/>
    </row>
    <row r="96" spans="6:9" x14ac:dyDescent="0.25">
      <c r="F96" s="75"/>
      <c r="G96" s="76"/>
      <c r="H96" s="77"/>
      <c r="I96" s="75"/>
    </row>
    <row r="97" spans="6:9" x14ac:dyDescent="0.25">
      <c r="F97" s="75"/>
      <c r="G97" s="76"/>
      <c r="H97" s="77"/>
      <c r="I97" s="75"/>
    </row>
    <row r="98" spans="6:9" x14ac:dyDescent="0.25">
      <c r="F98" s="75"/>
      <c r="G98" s="76"/>
      <c r="H98" s="77"/>
      <c r="I98" s="75"/>
    </row>
    <row r="99" spans="6:9" x14ac:dyDescent="0.25">
      <c r="F99" s="75"/>
      <c r="G99" s="76"/>
      <c r="H99" s="77"/>
      <c r="I99" s="75"/>
    </row>
    <row r="100" spans="6:9" x14ac:dyDescent="0.25">
      <c r="F100" s="75"/>
      <c r="G100" s="76"/>
      <c r="H100" s="77"/>
      <c r="I100" s="75"/>
    </row>
    <row r="101" spans="6:9" x14ac:dyDescent="0.25">
      <c r="F101" s="75"/>
      <c r="G101" s="76"/>
      <c r="H101" s="77"/>
      <c r="I101" s="75"/>
    </row>
    <row r="102" spans="6:9" x14ac:dyDescent="0.25">
      <c r="F102" s="75"/>
      <c r="G102" s="76"/>
      <c r="H102" s="77"/>
      <c r="I102" s="75"/>
    </row>
    <row r="103" spans="6:9" x14ac:dyDescent="0.25">
      <c r="F103" s="75"/>
      <c r="G103" s="76"/>
      <c r="H103" s="77"/>
      <c r="I103" s="75"/>
    </row>
    <row r="104" spans="6:9" x14ac:dyDescent="0.25">
      <c r="F104" s="75"/>
      <c r="G104" s="75"/>
      <c r="H104" s="75"/>
      <c r="I104" s="75"/>
    </row>
    <row r="105" spans="6:9" x14ac:dyDescent="0.25">
      <c r="F105" s="75"/>
      <c r="G105" s="75"/>
      <c r="H105" s="75"/>
      <c r="I105" s="75"/>
    </row>
    <row r="106" spans="6:9" x14ac:dyDescent="0.25">
      <c r="F106" s="75"/>
      <c r="G106" s="75"/>
      <c r="H106" s="75"/>
      <c r="I106" s="75"/>
    </row>
    <row r="107" spans="6:9" x14ac:dyDescent="0.25">
      <c r="F107" s="75"/>
      <c r="G107" s="75"/>
      <c r="H107" s="75"/>
      <c r="I107" s="75"/>
    </row>
    <row r="108" spans="6:9" x14ac:dyDescent="0.25">
      <c r="F108" s="75"/>
      <c r="G108" s="75"/>
      <c r="H108" s="75"/>
      <c r="I108" s="75"/>
    </row>
    <row r="109" spans="6:9" x14ac:dyDescent="0.25">
      <c r="F109" s="75"/>
      <c r="G109" s="75"/>
      <c r="H109" s="77"/>
      <c r="I109" s="75"/>
    </row>
    <row r="110" spans="6:9" x14ac:dyDescent="0.25">
      <c r="F110" s="75"/>
      <c r="G110" s="75"/>
      <c r="H110" s="77"/>
      <c r="I110" s="75"/>
    </row>
    <row r="111" spans="6:9" x14ac:dyDescent="0.25">
      <c r="F111" s="75"/>
      <c r="G111" s="75"/>
      <c r="H111" s="77"/>
      <c r="I111" s="75"/>
    </row>
    <row r="112" spans="6:9" x14ac:dyDescent="0.25">
      <c r="F112" s="75"/>
      <c r="G112" s="75"/>
      <c r="H112" s="77"/>
      <c r="I112" s="75"/>
    </row>
    <row r="113" spans="6:9" x14ac:dyDescent="0.25">
      <c r="F113" s="75"/>
      <c r="G113" s="75"/>
      <c r="H113" s="77"/>
      <c r="I113" s="75"/>
    </row>
    <row r="114" spans="6:9" x14ac:dyDescent="0.25">
      <c r="F114" s="75"/>
      <c r="G114" s="75"/>
      <c r="H114" s="77"/>
      <c r="I114" s="75"/>
    </row>
    <row r="115" spans="6:9" x14ac:dyDescent="0.25">
      <c r="F115" s="75"/>
      <c r="G115" s="75"/>
      <c r="H115" s="75"/>
      <c r="I115" s="75"/>
    </row>
    <row r="116" spans="6:9" x14ac:dyDescent="0.25">
      <c r="F116" s="75"/>
      <c r="G116" s="75"/>
      <c r="H116" s="75"/>
      <c r="I116" s="75"/>
    </row>
    <row r="117" spans="6:9" x14ac:dyDescent="0.25">
      <c r="F117" s="75"/>
      <c r="G117" s="75"/>
      <c r="H117" s="75"/>
      <c r="I117" s="75"/>
    </row>
    <row r="118" spans="6:9" x14ac:dyDescent="0.25">
      <c r="F118" s="75"/>
      <c r="G118" s="75"/>
      <c r="H118" s="75"/>
      <c r="I118" s="75"/>
    </row>
    <row r="119" spans="6:9" x14ac:dyDescent="0.25">
      <c r="F119" s="75"/>
      <c r="G119" s="75"/>
      <c r="H119" s="75"/>
      <c r="I119" s="75"/>
    </row>
    <row r="120" spans="6:9" x14ac:dyDescent="0.25">
      <c r="F120" s="75"/>
      <c r="G120" s="75"/>
      <c r="H120" s="75"/>
      <c r="I120" s="7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9"/>
  <sheetViews>
    <sheetView view="pageBreakPreview" topLeftCell="A34" zoomScale="85" zoomScaleNormal="115" zoomScaleSheetLayoutView="85" workbookViewId="0">
      <selection activeCell="D66" sqref="D66"/>
    </sheetView>
  </sheetViews>
  <sheetFormatPr defaultRowHeight="18" customHeight="1" x14ac:dyDescent="0.25"/>
  <cols>
    <col min="1" max="1" width="32.140625" style="21" bestFit="1" customWidth="1"/>
    <col min="2" max="2" width="7.7109375" hidden="1" customWidth="1"/>
    <col min="3" max="3" width="15.7109375" hidden="1" customWidth="1"/>
    <col min="4" max="6" width="14.28515625" customWidth="1"/>
    <col min="7" max="7" width="14.28515625" hidden="1" customWidth="1"/>
    <col min="8" max="8" width="14.28515625" customWidth="1"/>
    <col min="9" max="9" width="14.28515625" style="27" customWidth="1"/>
    <col min="10" max="10" width="20.5703125" bestFit="1" customWidth="1"/>
    <col min="11" max="11" width="19.5703125" customWidth="1"/>
    <col min="12" max="13" width="15.7109375" customWidth="1"/>
    <col min="14" max="14" width="15.7109375" style="31" customWidth="1"/>
    <col min="15" max="15" width="15.7109375" customWidth="1"/>
  </cols>
  <sheetData>
    <row r="1" spans="1:14" s="50" customFormat="1" ht="18" customHeight="1" x14ac:dyDescent="0.3">
      <c r="A1" s="73" t="s">
        <v>110</v>
      </c>
      <c r="B1" s="73"/>
      <c r="C1" s="73"/>
      <c r="D1" s="73"/>
      <c r="E1" s="73"/>
      <c r="F1" s="73"/>
      <c r="G1" s="73"/>
      <c r="H1" s="73"/>
      <c r="I1" s="73"/>
      <c r="N1" s="51"/>
    </row>
    <row r="2" spans="1:14" s="50" customFormat="1" ht="18" customHeight="1" x14ac:dyDescent="0.3">
      <c r="A2" s="73" t="s">
        <v>111</v>
      </c>
      <c r="B2" s="73"/>
      <c r="C2" s="73"/>
      <c r="D2" s="73"/>
      <c r="E2" s="73"/>
      <c r="F2" s="73"/>
      <c r="G2" s="73"/>
      <c r="H2" s="73"/>
      <c r="I2" s="73"/>
      <c r="N2" s="51"/>
    </row>
    <row r="3" spans="1:14" ht="18" customHeight="1" x14ac:dyDescent="0.25">
      <c r="B3" s="1"/>
      <c r="C3" s="1"/>
      <c r="D3" s="1"/>
      <c r="E3" s="1"/>
      <c r="F3" s="1"/>
      <c r="G3" s="1"/>
      <c r="H3" s="1"/>
      <c r="I3" s="24"/>
      <c r="J3" s="1"/>
      <c r="K3" s="1"/>
      <c r="L3" s="1"/>
    </row>
    <row r="4" spans="1:14" s="20" customFormat="1" ht="18" customHeight="1" x14ac:dyDescent="0.25">
      <c r="A4" s="22"/>
      <c r="B4" s="18"/>
      <c r="C4" s="18" t="s">
        <v>1</v>
      </c>
      <c r="D4" s="18" t="s">
        <v>2</v>
      </c>
      <c r="E4" s="18" t="s">
        <v>3</v>
      </c>
      <c r="F4" s="18" t="s">
        <v>4</v>
      </c>
      <c r="G4" s="18" t="s">
        <v>4</v>
      </c>
      <c r="H4" s="18" t="s">
        <v>4</v>
      </c>
      <c r="I4" s="53" t="s">
        <v>5</v>
      </c>
      <c r="J4" s="18"/>
      <c r="K4" s="18"/>
      <c r="L4" s="18"/>
      <c r="N4" s="32"/>
    </row>
    <row r="5" spans="1:14" s="48" customFormat="1" ht="18" customHeight="1" x14ac:dyDescent="0.25">
      <c r="A5" s="45"/>
      <c r="B5" s="46" t="s">
        <v>6</v>
      </c>
      <c r="C5" s="46" t="s">
        <v>0</v>
      </c>
      <c r="D5" s="46" t="s">
        <v>0</v>
      </c>
      <c r="E5" s="46" t="s">
        <v>0</v>
      </c>
      <c r="F5" s="46" t="s">
        <v>113</v>
      </c>
      <c r="G5" s="46" t="s">
        <v>61</v>
      </c>
      <c r="H5" s="46" t="s">
        <v>114</v>
      </c>
      <c r="I5" s="47" t="s">
        <v>56</v>
      </c>
      <c r="J5" s="46"/>
      <c r="K5" s="46"/>
      <c r="L5" s="46"/>
      <c r="N5" s="49"/>
    </row>
    <row r="6" spans="1:14" ht="18" customHeight="1" x14ac:dyDescent="0.25">
      <c r="A6" s="22" t="s">
        <v>112</v>
      </c>
      <c r="C6" s="16"/>
      <c r="D6" s="16"/>
      <c r="E6" s="16"/>
      <c r="F6" s="16"/>
      <c r="G6" s="16"/>
      <c r="H6" s="16"/>
      <c r="I6" s="25"/>
      <c r="J6" s="1"/>
      <c r="K6" s="1"/>
      <c r="L6" s="1"/>
    </row>
    <row r="7" spans="1:14" ht="18" customHeight="1" x14ac:dyDescent="0.25">
      <c r="A7" s="21" t="s">
        <v>102</v>
      </c>
      <c r="B7" s="1">
        <v>4510</v>
      </c>
      <c r="C7" s="16">
        <v>1192051</v>
      </c>
      <c r="D7" s="16">
        <v>1190648</v>
      </c>
      <c r="E7" s="16">
        <v>1345408</v>
      </c>
      <c r="F7" s="16">
        <v>1364162</v>
      </c>
      <c r="G7" s="16">
        <f>+E78</f>
        <v>1444680</v>
      </c>
      <c r="H7" s="16">
        <f>+G7</f>
        <v>1444680</v>
      </c>
      <c r="I7" s="16">
        <f>+H78</f>
        <v>1450221.0133333332</v>
      </c>
      <c r="J7" s="1"/>
      <c r="K7" s="1"/>
      <c r="L7" s="1"/>
    </row>
    <row r="8" spans="1:14" ht="18" customHeight="1" x14ac:dyDescent="0.25">
      <c r="A8" s="21" t="s">
        <v>48</v>
      </c>
      <c r="C8" s="16"/>
      <c r="D8" s="16"/>
      <c r="E8" s="16"/>
      <c r="F8" s="16"/>
      <c r="G8" s="16"/>
      <c r="H8" s="16"/>
      <c r="I8" s="25"/>
      <c r="J8" s="1"/>
      <c r="K8" s="1"/>
      <c r="L8" s="1"/>
    </row>
    <row r="9" spans="1:14" ht="18" customHeight="1" x14ac:dyDescent="0.25">
      <c r="A9" s="52" t="s">
        <v>103</v>
      </c>
      <c r="B9" s="1">
        <v>5010</v>
      </c>
      <c r="C9" s="16">
        <v>1031964</v>
      </c>
      <c r="D9" s="16">
        <v>1079469</v>
      </c>
      <c r="E9" s="16">
        <v>697921</v>
      </c>
      <c r="F9" s="16">
        <v>724895</v>
      </c>
      <c r="G9" s="16">
        <f>759590*0.96</f>
        <v>729206.4</v>
      </c>
      <c r="H9" s="16">
        <f>+G9</f>
        <v>729206.4</v>
      </c>
      <c r="I9" s="25">
        <f>+G9*1.03</f>
        <v>751082.59200000006</v>
      </c>
      <c r="J9" s="14">
        <f>+H9-F9</f>
        <v>4311.4000000000233</v>
      </c>
      <c r="K9" s="1"/>
      <c r="L9" s="30"/>
    </row>
    <row r="10" spans="1:14" ht="18" customHeight="1" x14ac:dyDescent="0.25">
      <c r="A10" s="52" t="s">
        <v>104</v>
      </c>
      <c r="B10" s="1">
        <v>5010</v>
      </c>
      <c r="C10" s="16"/>
      <c r="D10" s="16">
        <v>0</v>
      </c>
      <c r="E10" s="16">
        <v>432088</v>
      </c>
      <c r="F10" s="16">
        <v>448788</v>
      </c>
      <c r="G10" s="16">
        <f>470268*0.96</f>
        <v>451457.27999999997</v>
      </c>
      <c r="H10" s="16">
        <f t="shared" ref="H10:H15" si="0">+G10</f>
        <v>451457.27999999997</v>
      </c>
      <c r="I10" s="25">
        <f>+G10*1.03</f>
        <v>465000.99839999998</v>
      </c>
      <c r="J10" s="14">
        <f>+H10-F10</f>
        <v>2669.2799999999697</v>
      </c>
      <c r="K10" s="1"/>
      <c r="L10" s="1"/>
    </row>
    <row r="11" spans="1:14" ht="18" customHeight="1" x14ac:dyDescent="0.25">
      <c r="A11" s="52" t="s">
        <v>47</v>
      </c>
      <c r="B11" s="1">
        <v>5010</v>
      </c>
      <c r="C11" s="16">
        <v>21793</v>
      </c>
      <c r="D11" s="16">
        <v>20445</v>
      </c>
      <c r="E11" s="16">
        <v>12000</v>
      </c>
      <c r="F11" s="16">
        <v>12000</v>
      </c>
      <c r="G11" s="16">
        <v>12000</v>
      </c>
      <c r="H11" s="16">
        <f t="shared" si="0"/>
        <v>12000</v>
      </c>
      <c r="I11" s="25">
        <v>12000</v>
      </c>
      <c r="J11" s="14">
        <f>SUM(J9:J10)</f>
        <v>6980.679999999993</v>
      </c>
      <c r="K11" s="1"/>
      <c r="L11" s="1"/>
    </row>
    <row r="12" spans="1:14" ht="18" customHeight="1" x14ac:dyDescent="0.25">
      <c r="A12" s="21" t="s">
        <v>51</v>
      </c>
      <c r="B12" s="1">
        <v>5120</v>
      </c>
      <c r="C12" s="16">
        <v>31296</v>
      </c>
      <c r="D12" s="16">
        <v>26613</v>
      </c>
      <c r="E12" s="16">
        <v>10107</v>
      </c>
      <c r="F12" s="16">
        <v>11000</v>
      </c>
      <c r="G12" s="16"/>
      <c r="H12" s="16">
        <v>9500</v>
      </c>
      <c r="I12" s="25">
        <v>10000</v>
      </c>
      <c r="J12" s="14">
        <f>+SUM(H9:H11)</f>
        <v>1192663.68</v>
      </c>
      <c r="K12" s="1"/>
      <c r="L12" s="1"/>
      <c r="N12" s="33"/>
    </row>
    <row r="13" spans="1:14" ht="18" customHeight="1" x14ac:dyDescent="0.25">
      <c r="A13" s="21" t="s">
        <v>52</v>
      </c>
      <c r="B13" s="1">
        <v>5910</v>
      </c>
      <c r="C13" s="16">
        <v>66079</v>
      </c>
      <c r="D13" s="16">
        <v>41549</v>
      </c>
      <c r="E13" s="16">
        <v>46237</v>
      </c>
      <c r="F13" s="16">
        <v>30000</v>
      </c>
      <c r="G13" s="16">
        <v>30000</v>
      </c>
      <c r="H13" s="16">
        <f t="shared" si="0"/>
        <v>30000</v>
      </c>
      <c r="I13" s="25">
        <v>30000</v>
      </c>
      <c r="J13" s="1"/>
      <c r="K13" s="1"/>
      <c r="L13" s="1"/>
    </row>
    <row r="14" spans="1:14" ht="18" customHeight="1" x14ac:dyDescent="0.25">
      <c r="A14" s="21" t="s">
        <v>53</v>
      </c>
      <c r="B14" s="1">
        <v>5520</v>
      </c>
      <c r="C14" s="16">
        <v>12000</v>
      </c>
      <c r="D14" s="16">
        <v>12000</v>
      </c>
      <c r="E14" s="16">
        <v>12000</v>
      </c>
      <c r="F14" s="16">
        <v>12000</v>
      </c>
      <c r="G14" s="16">
        <v>12000</v>
      </c>
      <c r="H14" s="16">
        <f t="shared" si="0"/>
        <v>12000</v>
      </c>
      <c r="I14" s="25">
        <v>12000</v>
      </c>
      <c r="J14" s="1"/>
      <c r="K14" s="1"/>
      <c r="L14" s="1"/>
    </row>
    <row r="15" spans="1:14" ht="18" customHeight="1" x14ac:dyDescent="0.25">
      <c r="A15" s="21" t="s">
        <v>54</v>
      </c>
      <c r="B15" s="1">
        <v>5510</v>
      </c>
      <c r="C15" s="16">
        <v>1200</v>
      </c>
      <c r="D15" s="16">
        <v>1200</v>
      </c>
      <c r="E15" s="16">
        <v>1200</v>
      </c>
      <c r="F15" s="16">
        <v>1200</v>
      </c>
      <c r="G15" s="16">
        <v>1200</v>
      </c>
      <c r="H15" s="16">
        <f t="shared" si="0"/>
        <v>1200</v>
      </c>
      <c r="I15" s="25">
        <v>1200</v>
      </c>
      <c r="J15" s="1"/>
      <c r="K15" s="1"/>
      <c r="L15" s="1"/>
    </row>
    <row r="16" spans="1:14" s="20" customFormat="1" ht="18" customHeight="1" x14ac:dyDescent="0.25">
      <c r="A16" s="22" t="s">
        <v>75</v>
      </c>
      <c r="B16" s="18"/>
      <c r="C16" s="19">
        <f t="shared" ref="C16:I16" si="1">SUM(C7:C15)</f>
        <v>2356383</v>
      </c>
      <c r="D16" s="19">
        <f t="shared" si="1"/>
        <v>2371924</v>
      </c>
      <c r="E16" s="19">
        <f t="shared" si="1"/>
        <v>2556961</v>
      </c>
      <c r="F16" s="19">
        <f t="shared" si="1"/>
        <v>2604045</v>
      </c>
      <c r="G16" s="19">
        <f t="shared" si="1"/>
        <v>2680543.6799999997</v>
      </c>
      <c r="H16" s="19">
        <f t="shared" si="1"/>
        <v>2690043.6799999997</v>
      </c>
      <c r="I16" s="26">
        <f t="shared" si="1"/>
        <v>2731504.6037333333</v>
      </c>
      <c r="J16" s="18"/>
      <c r="K16" s="18"/>
      <c r="L16" s="18"/>
      <c r="N16" s="32"/>
    </row>
    <row r="17" spans="1:14" ht="18" customHeight="1" x14ac:dyDescent="0.25">
      <c r="B17" s="1"/>
      <c r="C17" s="16"/>
      <c r="D17" s="16"/>
      <c r="E17" s="16"/>
      <c r="F17" s="16"/>
      <c r="G17" s="16"/>
      <c r="H17" s="16"/>
      <c r="I17" s="25"/>
      <c r="J17" s="1"/>
      <c r="K17" s="1"/>
      <c r="L17" s="1"/>
    </row>
    <row r="18" spans="1:14" ht="18" customHeight="1" x14ac:dyDescent="0.25">
      <c r="A18" s="22" t="s">
        <v>58</v>
      </c>
      <c r="C18" s="1"/>
      <c r="D18" s="1"/>
      <c r="E18" s="1"/>
      <c r="F18" s="1"/>
      <c r="G18" s="1"/>
      <c r="H18" s="1"/>
      <c r="J18" s="1"/>
      <c r="K18" s="1"/>
      <c r="L18" s="1"/>
    </row>
    <row r="19" spans="1:14" ht="18" customHeight="1" x14ac:dyDescent="0.25">
      <c r="A19" s="21" t="s">
        <v>55</v>
      </c>
      <c r="B19" s="1">
        <v>6010</v>
      </c>
      <c r="C19" s="16">
        <v>91856</v>
      </c>
      <c r="D19" s="16">
        <v>94165</v>
      </c>
      <c r="E19" s="16">
        <v>97508</v>
      </c>
      <c r="F19" s="16">
        <v>103500</v>
      </c>
      <c r="G19" s="16">
        <v>74676</v>
      </c>
      <c r="H19" s="16">
        <f>+G19/9*12</f>
        <v>99568</v>
      </c>
      <c r="I19" s="25">
        <f>F19*1.05</f>
        <v>108675</v>
      </c>
      <c r="J19" s="1" t="s">
        <v>66</v>
      </c>
      <c r="K19" s="14">
        <f>+I19-F19</f>
        <v>5175</v>
      </c>
      <c r="L19" s="1"/>
    </row>
    <row r="20" spans="1:14" s="27" customFormat="1" ht="18" customHeight="1" x14ac:dyDescent="0.25">
      <c r="A20" s="57" t="s">
        <v>59</v>
      </c>
      <c r="B20" s="24">
        <v>6011</v>
      </c>
      <c r="C20" s="25">
        <v>149808</v>
      </c>
      <c r="D20" s="25">
        <v>153551</v>
      </c>
      <c r="E20" s="25">
        <v>157420</v>
      </c>
      <c r="F20" s="25">
        <v>170500</v>
      </c>
      <c r="G20" s="25">
        <v>104327</v>
      </c>
      <c r="H20" s="25">
        <f t="shared" ref="H20:H40" si="2">+G20/9*12</f>
        <v>139102.66666666666</v>
      </c>
      <c r="I20" s="25">
        <f>80769.51*1.05</f>
        <v>84807.985499999995</v>
      </c>
      <c r="J20" s="24" t="s">
        <v>66</v>
      </c>
      <c r="K20" s="58">
        <f t="shared" ref="K20:K41" si="3">+I20-F20</f>
        <v>-85692.014500000005</v>
      </c>
      <c r="L20" s="24"/>
      <c r="N20" s="59"/>
    </row>
    <row r="21" spans="1:14" ht="18" hidden="1" customHeight="1" x14ac:dyDescent="0.25">
      <c r="A21" s="21" t="s">
        <v>68</v>
      </c>
      <c r="B21" s="1">
        <v>6015</v>
      </c>
      <c r="C21" s="16">
        <v>1843</v>
      </c>
      <c r="D21" s="16"/>
      <c r="E21" s="16"/>
      <c r="F21" s="16"/>
      <c r="G21" s="16"/>
      <c r="H21" s="16">
        <f t="shared" si="2"/>
        <v>0</v>
      </c>
      <c r="I21" s="25"/>
      <c r="J21" s="1"/>
      <c r="K21" s="14">
        <f t="shared" si="3"/>
        <v>0</v>
      </c>
      <c r="L21" s="1"/>
    </row>
    <row r="22" spans="1:14" ht="18" customHeight="1" x14ac:dyDescent="0.25">
      <c r="A22" s="21" t="s">
        <v>57</v>
      </c>
      <c r="B22" s="1">
        <v>6020</v>
      </c>
      <c r="C22" s="16">
        <v>256191</v>
      </c>
      <c r="D22" s="16">
        <v>207421</v>
      </c>
      <c r="E22" s="16">
        <v>187995</v>
      </c>
      <c r="F22" s="16">
        <v>234500</v>
      </c>
      <c r="G22" s="16">
        <v>191304</v>
      </c>
      <c r="H22" s="16">
        <f t="shared" si="2"/>
        <v>255072</v>
      </c>
      <c r="I22" s="25">
        <f>(62007*1.05)*5</f>
        <v>325536.75</v>
      </c>
      <c r="J22" s="1" t="s">
        <v>66</v>
      </c>
      <c r="K22" s="14">
        <f t="shared" si="3"/>
        <v>91036.75</v>
      </c>
      <c r="L22" s="1"/>
    </row>
    <row r="23" spans="1:14" ht="18" customHeight="1" x14ac:dyDescent="0.25">
      <c r="A23" s="21" t="s">
        <v>8</v>
      </c>
      <c r="B23" s="1">
        <v>6023</v>
      </c>
      <c r="C23" s="16"/>
      <c r="D23" s="16">
        <v>0</v>
      </c>
      <c r="E23" s="16">
        <v>0</v>
      </c>
      <c r="F23" s="16">
        <v>0</v>
      </c>
      <c r="G23" s="16"/>
      <c r="H23" s="16">
        <f t="shared" si="2"/>
        <v>0</v>
      </c>
      <c r="I23" s="25">
        <v>9600</v>
      </c>
      <c r="J23" s="1" t="s">
        <v>73</v>
      </c>
      <c r="K23" s="14">
        <f t="shared" si="3"/>
        <v>9600</v>
      </c>
      <c r="L23" s="1"/>
    </row>
    <row r="24" spans="1:14" ht="18" customHeight="1" x14ac:dyDescent="0.25">
      <c r="A24" s="21" t="s">
        <v>9</v>
      </c>
      <c r="B24" s="1">
        <v>6025</v>
      </c>
      <c r="C24" s="16">
        <v>9498</v>
      </c>
      <c r="D24" s="16">
        <v>14447</v>
      </c>
      <c r="E24" s="16">
        <v>25982</v>
      </c>
      <c r="F24" s="16">
        <v>36000</v>
      </c>
      <c r="G24" s="16">
        <v>22169</v>
      </c>
      <c r="H24" s="16">
        <f t="shared" si="2"/>
        <v>29558.666666666664</v>
      </c>
      <c r="I24" s="25">
        <v>36000</v>
      </c>
      <c r="J24" s="1"/>
      <c r="K24" s="14">
        <f t="shared" si="3"/>
        <v>0</v>
      </c>
      <c r="L24" s="14"/>
    </row>
    <row r="25" spans="1:14" ht="18" customHeight="1" x14ac:dyDescent="0.25">
      <c r="A25" s="21" t="s">
        <v>10</v>
      </c>
      <c r="B25" s="1">
        <v>6042</v>
      </c>
      <c r="C25" s="16">
        <v>6900</v>
      </c>
      <c r="D25" s="16">
        <v>5306</v>
      </c>
      <c r="E25" s="16">
        <v>6675</v>
      </c>
      <c r="F25" s="16">
        <v>7200</v>
      </c>
      <c r="G25" s="16">
        <v>4050</v>
      </c>
      <c r="H25" s="16">
        <f t="shared" si="2"/>
        <v>5400</v>
      </c>
      <c r="I25" s="25">
        <v>9000</v>
      </c>
      <c r="J25" s="1"/>
      <c r="K25" s="14">
        <f t="shared" si="3"/>
        <v>1800</v>
      </c>
      <c r="L25" s="1"/>
    </row>
    <row r="26" spans="1:14" ht="18" customHeight="1" x14ac:dyDescent="0.25">
      <c r="A26" s="21" t="s">
        <v>11</v>
      </c>
      <c r="B26" s="1">
        <v>6045</v>
      </c>
      <c r="C26" s="16">
        <v>1538</v>
      </c>
      <c r="D26" s="16">
        <v>900</v>
      </c>
      <c r="E26" s="16">
        <v>938</v>
      </c>
      <c r="F26" s="16">
        <v>900</v>
      </c>
      <c r="G26" s="16">
        <v>675</v>
      </c>
      <c r="H26" s="16">
        <f t="shared" si="2"/>
        <v>900</v>
      </c>
      <c r="I26" s="25">
        <v>1800</v>
      </c>
      <c r="J26" s="1"/>
      <c r="K26" s="14">
        <f t="shared" si="3"/>
        <v>900</v>
      </c>
      <c r="L26" s="1"/>
    </row>
    <row r="27" spans="1:14" ht="18" customHeight="1" x14ac:dyDescent="0.25">
      <c r="A27" s="21" t="s">
        <v>12</v>
      </c>
      <c r="B27" s="1">
        <v>6049</v>
      </c>
      <c r="C27" s="16">
        <v>3760</v>
      </c>
      <c r="D27" s="16">
        <v>3130</v>
      </c>
      <c r="E27" s="16">
        <v>3640</v>
      </c>
      <c r="F27" s="16">
        <v>3840</v>
      </c>
      <c r="G27" s="16">
        <v>970</v>
      </c>
      <c r="H27" s="16">
        <f t="shared" si="2"/>
        <v>1293.3333333333333</v>
      </c>
      <c r="I27" s="25">
        <v>4800</v>
      </c>
      <c r="J27" s="1"/>
      <c r="K27" s="14">
        <f t="shared" si="3"/>
        <v>960</v>
      </c>
      <c r="L27" s="1"/>
    </row>
    <row r="28" spans="1:14" ht="18" customHeight="1" x14ac:dyDescent="0.25">
      <c r="A28" s="21" t="s">
        <v>13</v>
      </c>
      <c r="B28" s="1">
        <v>6041</v>
      </c>
      <c r="C28" s="16">
        <v>12538</v>
      </c>
      <c r="D28" s="16">
        <v>11831</v>
      </c>
      <c r="E28" s="16">
        <v>4236</v>
      </c>
      <c r="F28" s="16">
        <v>25000</v>
      </c>
      <c r="G28" s="16">
        <v>3650</v>
      </c>
      <c r="H28" s="16">
        <f t="shared" si="2"/>
        <v>4866.6666666666661</v>
      </c>
      <c r="I28" s="25">
        <v>25000</v>
      </c>
      <c r="J28" s="1"/>
      <c r="K28" s="14">
        <f t="shared" si="3"/>
        <v>0</v>
      </c>
      <c r="L28" s="1"/>
    </row>
    <row r="29" spans="1:14" ht="18" customHeight="1" x14ac:dyDescent="0.25">
      <c r="A29" s="21" t="s">
        <v>14</v>
      </c>
      <c r="B29" s="1">
        <v>6030</v>
      </c>
      <c r="C29" s="16"/>
      <c r="D29" s="16">
        <v>0</v>
      </c>
      <c r="E29" s="16">
        <v>0</v>
      </c>
      <c r="F29" s="16">
        <v>25000</v>
      </c>
      <c r="G29" s="16"/>
      <c r="H29" s="16">
        <f t="shared" si="2"/>
        <v>0</v>
      </c>
      <c r="I29" s="25">
        <v>0</v>
      </c>
      <c r="J29" s="1"/>
      <c r="K29" s="14">
        <f t="shared" si="3"/>
        <v>-25000</v>
      </c>
      <c r="L29" s="1"/>
    </row>
    <row r="30" spans="1:14" ht="18" hidden="1" customHeight="1" x14ac:dyDescent="0.25">
      <c r="A30" s="21" t="s">
        <v>15</v>
      </c>
      <c r="B30" s="1"/>
      <c r="C30" s="16"/>
      <c r="D30" s="16"/>
      <c r="E30" s="16"/>
      <c r="F30" s="16"/>
      <c r="G30" s="16"/>
      <c r="H30" s="16">
        <f t="shared" si="2"/>
        <v>0</v>
      </c>
      <c r="I30" s="25"/>
      <c r="J30" s="1"/>
      <c r="K30" s="14">
        <f t="shared" si="3"/>
        <v>0</v>
      </c>
      <c r="L30" s="1"/>
    </row>
    <row r="31" spans="1:14" ht="18" customHeight="1" x14ac:dyDescent="0.25">
      <c r="A31" s="21" t="s">
        <v>16</v>
      </c>
      <c r="B31" s="1">
        <v>6035</v>
      </c>
      <c r="C31" s="16">
        <v>60697</v>
      </c>
      <c r="D31" s="16">
        <v>57340</v>
      </c>
      <c r="E31" s="16">
        <v>63775</v>
      </c>
      <c r="F31" s="16">
        <v>69000</v>
      </c>
      <c r="G31" s="16">
        <v>58877</v>
      </c>
      <c r="H31" s="16">
        <f t="shared" si="2"/>
        <v>78502.666666666657</v>
      </c>
      <c r="I31" s="25">
        <f>65439*1.05</f>
        <v>68710.95</v>
      </c>
      <c r="J31" s="1" t="s">
        <v>66</v>
      </c>
      <c r="K31" s="14">
        <f t="shared" si="3"/>
        <v>-289.05000000000291</v>
      </c>
      <c r="L31" s="1"/>
    </row>
    <row r="32" spans="1:14" ht="18" customHeight="1" x14ac:dyDescent="0.25">
      <c r="A32" s="21" t="s">
        <v>17</v>
      </c>
      <c r="B32" s="1">
        <v>6160</v>
      </c>
      <c r="C32" s="16">
        <v>207188</v>
      </c>
      <c r="D32" s="16">
        <v>142909</v>
      </c>
      <c r="E32" s="16">
        <v>172430</v>
      </c>
      <c r="F32" s="16">
        <v>228000</v>
      </c>
      <c r="G32" s="16">
        <v>126036</v>
      </c>
      <c r="H32" s="16">
        <f t="shared" si="2"/>
        <v>168048</v>
      </c>
      <c r="I32" s="25">
        <f>228000*1.1</f>
        <v>250800.00000000003</v>
      </c>
      <c r="J32" s="1" t="s">
        <v>74</v>
      </c>
      <c r="K32" s="14">
        <f t="shared" si="3"/>
        <v>22800.000000000029</v>
      </c>
      <c r="L32" s="14"/>
      <c r="M32" s="15"/>
    </row>
    <row r="33" spans="1:14" ht="18" hidden="1" customHeight="1" x14ac:dyDescent="0.25">
      <c r="A33" s="21" t="s">
        <v>18</v>
      </c>
      <c r="B33" s="1">
        <v>6165</v>
      </c>
      <c r="C33" s="16"/>
      <c r="D33" s="16"/>
      <c r="E33" s="16"/>
      <c r="F33" s="16"/>
      <c r="G33" s="16"/>
      <c r="H33" s="16">
        <f t="shared" si="2"/>
        <v>0</v>
      </c>
      <c r="I33" s="25"/>
      <c r="J33" s="1"/>
      <c r="K33" s="14">
        <f t="shared" si="3"/>
        <v>0</v>
      </c>
      <c r="L33" s="1"/>
    </row>
    <row r="34" spans="1:14" ht="18" customHeight="1" x14ac:dyDescent="0.25">
      <c r="A34" s="21" t="s">
        <v>19</v>
      </c>
      <c r="B34" s="1">
        <v>6110</v>
      </c>
      <c r="C34" s="16">
        <v>8994</v>
      </c>
      <c r="D34" s="16">
        <v>7926</v>
      </c>
      <c r="E34" s="16">
        <v>7850</v>
      </c>
      <c r="F34" s="16">
        <v>9800</v>
      </c>
      <c r="G34" s="16">
        <v>6629</v>
      </c>
      <c r="H34" s="16">
        <f t="shared" si="2"/>
        <v>8838.6666666666661</v>
      </c>
      <c r="I34" s="25">
        <f>9800*1.05</f>
        <v>10290</v>
      </c>
      <c r="J34" s="1" t="s">
        <v>67</v>
      </c>
      <c r="K34" s="14">
        <f t="shared" si="3"/>
        <v>490</v>
      </c>
      <c r="L34" s="1"/>
    </row>
    <row r="35" spans="1:14" ht="18" customHeight="1" x14ac:dyDescent="0.25">
      <c r="A35" s="21" t="s">
        <v>20</v>
      </c>
      <c r="B35" s="1">
        <v>6120</v>
      </c>
      <c r="C35" s="16">
        <v>2292</v>
      </c>
      <c r="D35" s="16">
        <v>3360</v>
      </c>
      <c r="E35" s="16">
        <v>170</v>
      </c>
      <c r="F35" s="16">
        <v>3000</v>
      </c>
      <c r="G35" s="16">
        <v>2682</v>
      </c>
      <c r="H35" s="16">
        <f t="shared" si="2"/>
        <v>3576</v>
      </c>
      <c r="I35" s="25">
        <v>2000</v>
      </c>
      <c r="J35" s="1"/>
      <c r="K35" s="14">
        <f t="shared" si="3"/>
        <v>-1000</v>
      </c>
      <c r="L35" s="1"/>
    </row>
    <row r="36" spans="1:14" ht="18" customHeight="1" x14ac:dyDescent="0.25">
      <c r="A36" s="21" t="s">
        <v>21</v>
      </c>
      <c r="B36" s="1">
        <v>6130</v>
      </c>
      <c r="C36" s="16"/>
      <c r="D36" s="16">
        <v>86197</v>
      </c>
      <c r="E36" s="17">
        <v>124050</v>
      </c>
      <c r="F36" s="16">
        <v>125000</v>
      </c>
      <c r="G36" s="16">
        <v>87438</v>
      </c>
      <c r="H36" s="16">
        <f t="shared" si="2"/>
        <v>116584</v>
      </c>
      <c r="I36" s="25">
        <v>150000</v>
      </c>
      <c r="J36" s="1"/>
      <c r="K36" s="14">
        <f t="shared" si="3"/>
        <v>25000</v>
      </c>
      <c r="L36" s="1"/>
    </row>
    <row r="37" spans="1:14" ht="18" customHeight="1" x14ac:dyDescent="0.25">
      <c r="A37" s="21" t="s">
        <v>22</v>
      </c>
      <c r="B37" s="1">
        <v>6131</v>
      </c>
      <c r="C37" s="16">
        <v>91890</v>
      </c>
      <c r="D37" s="16">
        <v>26976</v>
      </c>
      <c r="E37" s="16">
        <v>40527</v>
      </c>
      <c r="F37" s="16">
        <v>25000</v>
      </c>
      <c r="G37" s="16">
        <v>23270</v>
      </c>
      <c r="H37" s="16">
        <f t="shared" si="2"/>
        <v>31026.666666666668</v>
      </c>
      <c r="I37" s="25">
        <v>41000</v>
      </c>
      <c r="J37" s="56"/>
      <c r="K37" s="14">
        <f t="shared" si="3"/>
        <v>16000</v>
      </c>
      <c r="L37" s="1"/>
    </row>
    <row r="38" spans="1:14" ht="18" customHeight="1" x14ac:dyDescent="0.25">
      <c r="A38" s="21" t="s">
        <v>23</v>
      </c>
      <c r="B38" s="1">
        <v>6140</v>
      </c>
      <c r="C38" s="16">
        <v>541</v>
      </c>
      <c r="D38" s="16">
        <v>626</v>
      </c>
      <c r="E38" s="16">
        <v>541</v>
      </c>
      <c r="F38" s="16">
        <v>700</v>
      </c>
      <c r="G38" s="16">
        <v>457</v>
      </c>
      <c r="H38" s="16">
        <f t="shared" si="2"/>
        <v>609.33333333333337</v>
      </c>
      <c r="I38" s="25">
        <f>700*1.05</f>
        <v>735</v>
      </c>
      <c r="J38" s="1"/>
      <c r="K38" s="14">
        <f t="shared" si="3"/>
        <v>35</v>
      </c>
      <c r="L38" s="1"/>
    </row>
    <row r="39" spans="1:14" ht="18" customHeight="1" x14ac:dyDescent="0.25">
      <c r="A39" s="21" t="s">
        <v>24</v>
      </c>
      <c r="B39" s="1">
        <v>6150</v>
      </c>
      <c r="C39" s="16">
        <v>8658</v>
      </c>
      <c r="D39" s="16">
        <v>10960</v>
      </c>
      <c r="E39" s="17">
        <v>6202</v>
      </c>
      <c r="F39" s="16">
        <v>12000</v>
      </c>
      <c r="G39" s="16">
        <v>3025</v>
      </c>
      <c r="H39" s="16">
        <f t="shared" si="2"/>
        <v>4033.333333333333</v>
      </c>
      <c r="I39" s="25">
        <v>12000</v>
      </c>
      <c r="J39" s="1"/>
      <c r="K39" s="14">
        <f t="shared" si="3"/>
        <v>0</v>
      </c>
      <c r="L39" s="1"/>
    </row>
    <row r="40" spans="1:14" ht="18" customHeight="1" x14ac:dyDescent="0.25">
      <c r="A40" s="21" t="s">
        <v>25</v>
      </c>
      <c r="B40" s="1">
        <v>6155</v>
      </c>
      <c r="C40" s="16"/>
      <c r="D40" s="16">
        <v>182</v>
      </c>
      <c r="E40" s="16">
        <v>168</v>
      </c>
      <c r="F40" s="16">
        <v>0</v>
      </c>
      <c r="G40" s="16">
        <v>138</v>
      </c>
      <c r="H40" s="16">
        <f t="shared" si="2"/>
        <v>184</v>
      </c>
      <c r="I40" s="25">
        <v>190</v>
      </c>
      <c r="J40" s="1"/>
      <c r="K40" s="14">
        <f t="shared" si="3"/>
        <v>190</v>
      </c>
      <c r="L40" s="1"/>
    </row>
    <row r="41" spans="1:14" ht="18" customHeight="1" x14ac:dyDescent="0.25">
      <c r="A41" s="21" t="s">
        <v>69</v>
      </c>
      <c r="B41" s="1">
        <v>6160</v>
      </c>
      <c r="C41" s="16"/>
      <c r="D41" s="16">
        <v>0</v>
      </c>
      <c r="E41" s="16">
        <v>0</v>
      </c>
      <c r="F41" s="16">
        <v>0</v>
      </c>
      <c r="G41" s="16"/>
      <c r="H41" s="16">
        <v>0</v>
      </c>
      <c r="I41" s="25">
        <v>500</v>
      </c>
      <c r="J41" s="1"/>
      <c r="K41" s="14">
        <f t="shared" si="3"/>
        <v>500</v>
      </c>
      <c r="L41" s="1"/>
    </row>
    <row r="42" spans="1:14" s="20" customFormat="1" ht="18" customHeight="1" x14ac:dyDescent="0.25">
      <c r="A42" s="22" t="s">
        <v>76</v>
      </c>
      <c r="B42" s="18"/>
      <c r="C42" s="19">
        <f>SUM(C19:C41)</f>
        <v>914192</v>
      </c>
      <c r="D42" s="19">
        <f t="shared" ref="D42:I42" si="4">SUM(D19:D41)</f>
        <v>827227</v>
      </c>
      <c r="E42" s="19">
        <f t="shared" si="4"/>
        <v>900107</v>
      </c>
      <c r="F42" s="19">
        <f t="shared" si="4"/>
        <v>1078940</v>
      </c>
      <c r="G42" s="19">
        <f t="shared" si="4"/>
        <v>710373</v>
      </c>
      <c r="H42" s="19">
        <f t="shared" si="4"/>
        <v>947163.99999999988</v>
      </c>
      <c r="I42" s="26">
        <f t="shared" si="4"/>
        <v>1141445.6854999999</v>
      </c>
      <c r="J42" s="18">
        <f>I42-F42</f>
        <v>62505.685499999905</v>
      </c>
      <c r="K42" s="54">
        <f>+(I42-F42)/F42</f>
        <v>5.7932494392644543E-2</v>
      </c>
      <c r="L42" s="18"/>
      <c r="N42" s="32"/>
    </row>
    <row r="43" spans="1:14" ht="18" customHeight="1" x14ac:dyDescent="0.25">
      <c r="C43" s="16"/>
      <c r="D43" s="16"/>
      <c r="E43" s="16"/>
      <c r="F43" s="16"/>
      <c r="G43" s="16"/>
      <c r="H43" s="16"/>
      <c r="I43" s="25"/>
      <c r="J43" s="1"/>
      <c r="K43" s="55">
        <f>+(I42-H42)/H42</f>
        <v>0.20511937267463717</v>
      </c>
      <c r="L43" s="1"/>
    </row>
    <row r="44" spans="1:14" ht="18" customHeight="1" x14ac:dyDescent="0.25">
      <c r="A44" s="22" t="s">
        <v>7</v>
      </c>
      <c r="B44" s="1"/>
      <c r="C44" s="16"/>
      <c r="D44" s="16"/>
      <c r="E44" s="16"/>
      <c r="F44" s="16"/>
      <c r="G44" s="16"/>
      <c r="H44" s="16"/>
      <c r="I44" s="25"/>
      <c r="J44" s="1"/>
      <c r="K44" s="1"/>
      <c r="L44" s="1"/>
    </row>
    <row r="45" spans="1:14" ht="18" customHeight="1" x14ac:dyDescent="0.25">
      <c r="A45" s="21" t="s">
        <v>26</v>
      </c>
      <c r="B45" s="1">
        <v>7010</v>
      </c>
      <c r="C45" s="16">
        <v>21940</v>
      </c>
      <c r="D45" s="16">
        <v>35881</v>
      </c>
      <c r="E45" s="16">
        <v>34478</v>
      </c>
      <c r="F45" s="16">
        <v>40000</v>
      </c>
      <c r="G45" s="16">
        <v>29061</v>
      </c>
      <c r="H45" s="16">
        <v>40000</v>
      </c>
      <c r="I45" s="25">
        <f>40000*1.05</f>
        <v>42000</v>
      </c>
      <c r="J45" s="1" t="s">
        <v>72</v>
      </c>
      <c r="K45" s="1"/>
      <c r="L45" s="1"/>
    </row>
    <row r="46" spans="1:14" ht="18" customHeight="1" x14ac:dyDescent="0.25">
      <c r="A46" s="21" t="s">
        <v>27</v>
      </c>
      <c r="B46" s="1">
        <v>7015</v>
      </c>
      <c r="C46" s="16"/>
      <c r="D46" s="16">
        <v>7</v>
      </c>
      <c r="E46" s="16">
        <v>1</v>
      </c>
      <c r="F46" s="16">
        <v>0</v>
      </c>
      <c r="G46" s="16">
        <v>41</v>
      </c>
      <c r="H46" s="16">
        <f t="shared" ref="H46:H65" si="5">+G46/9*12</f>
        <v>54.666666666666664</v>
      </c>
      <c r="I46" s="25">
        <v>0</v>
      </c>
      <c r="J46" s="1"/>
      <c r="K46" s="1"/>
      <c r="L46" s="1"/>
    </row>
    <row r="47" spans="1:14" ht="18" customHeight="1" x14ac:dyDescent="0.25">
      <c r="A47" s="21" t="s">
        <v>28</v>
      </c>
      <c r="B47" s="1">
        <v>7020</v>
      </c>
      <c r="C47" s="16">
        <v>0</v>
      </c>
      <c r="D47" s="16">
        <v>746</v>
      </c>
      <c r="E47" s="16">
        <v>200</v>
      </c>
      <c r="F47" s="16">
        <v>2000</v>
      </c>
      <c r="G47" s="16">
        <v>970</v>
      </c>
      <c r="H47" s="16">
        <f t="shared" si="5"/>
        <v>1293.3333333333333</v>
      </c>
      <c r="I47" s="25">
        <v>2000</v>
      </c>
      <c r="J47" s="1"/>
      <c r="K47" s="1"/>
      <c r="L47" s="1"/>
    </row>
    <row r="48" spans="1:14" ht="18" customHeight="1" x14ac:dyDescent="0.25">
      <c r="A48" s="21" t="s">
        <v>29</v>
      </c>
      <c r="B48" s="1">
        <v>7030</v>
      </c>
      <c r="C48" s="16">
        <v>2884</v>
      </c>
      <c r="D48" s="16">
        <v>845</v>
      </c>
      <c r="E48" s="16">
        <v>698</v>
      </c>
      <c r="F48" s="16">
        <v>2500</v>
      </c>
      <c r="G48" s="16">
        <v>869</v>
      </c>
      <c r="H48" s="16">
        <f t="shared" si="5"/>
        <v>1158.6666666666667</v>
      </c>
      <c r="I48" s="25">
        <v>2500</v>
      </c>
      <c r="J48" s="1"/>
      <c r="K48" s="1"/>
      <c r="L48" s="1"/>
    </row>
    <row r="49" spans="1:12" ht="18" customHeight="1" x14ac:dyDescent="0.25">
      <c r="A49" s="21" t="s">
        <v>106</v>
      </c>
      <c r="B49" s="1">
        <v>7040</v>
      </c>
      <c r="C49" s="16">
        <v>15504</v>
      </c>
      <c r="D49" s="16">
        <v>16663</v>
      </c>
      <c r="E49" s="16">
        <v>17679</v>
      </c>
      <c r="F49" s="16">
        <v>17000</v>
      </c>
      <c r="G49" s="16">
        <v>12111</v>
      </c>
      <c r="H49" s="16">
        <v>17000</v>
      </c>
      <c r="I49" s="25">
        <v>17000</v>
      </c>
      <c r="J49" s="1"/>
      <c r="K49" s="1"/>
      <c r="L49" s="1"/>
    </row>
    <row r="50" spans="1:12" ht="18" customHeight="1" x14ac:dyDescent="0.25">
      <c r="A50" s="21" t="s">
        <v>30</v>
      </c>
      <c r="B50" s="1">
        <v>7050</v>
      </c>
      <c r="C50" s="16">
        <v>17551</v>
      </c>
      <c r="D50" s="16">
        <v>13974</v>
      </c>
      <c r="E50" s="16">
        <v>11626</v>
      </c>
      <c r="F50" s="16">
        <v>15000</v>
      </c>
      <c r="G50" s="16">
        <v>12456</v>
      </c>
      <c r="H50" s="16">
        <v>15000</v>
      </c>
      <c r="I50" s="25">
        <v>15000</v>
      </c>
      <c r="J50" s="1"/>
      <c r="K50" s="1"/>
      <c r="L50" s="1"/>
    </row>
    <row r="51" spans="1:12" ht="18" customHeight="1" x14ac:dyDescent="0.25">
      <c r="A51" s="21" t="s">
        <v>31</v>
      </c>
      <c r="B51" s="1">
        <v>7052</v>
      </c>
      <c r="C51" s="16">
        <v>1958</v>
      </c>
      <c r="D51" s="16">
        <v>0</v>
      </c>
      <c r="E51" s="16">
        <v>1345</v>
      </c>
      <c r="F51" s="16">
        <v>2500</v>
      </c>
      <c r="G51" s="16">
        <v>1927</v>
      </c>
      <c r="H51" s="16">
        <f t="shared" si="5"/>
        <v>2569.3333333333335</v>
      </c>
      <c r="I51" s="25">
        <v>2500</v>
      </c>
      <c r="J51" s="1"/>
      <c r="K51" s="1"/>
      <c r="L51" s="1"/>
    </row>
    <row r="52" spans="1:12" ht="18" customHeight="1" x14ac:dyDescent="0.25">
      <c r="A52" s="21" t="s">
        <v>32</v>
      </c>
      <c r="B52" s="1">
        <v>7060</v>
      </c>
      <c r="C52" s="16">
        <v>9116</v>
      </c>
      <c r="D52" s="16">
        <v>8887</v>
      </c>
      <c r="E52" s="16">
        <v>9313</v>
      </c>
      <c r="F52" s="16">
        <v>10000</v>
      </c>
      <c r="G52" s="16">
        <v>6790</v>
      </c>
      <c r="H52" s="16">
        <f t="shared" si="5"/>
        <v>9053.3333333333339</v>
      </c>
      <c r="I52" s="25">
        <v>10000</v>
      </c>
      <c r="J52" s="1"/>
      <c r="K52" s="1"/>
      <c r="L52" s="1"/>
    </row>
    <row r="53" spans="1:12" ht="18" hidden="1" customHeight="1" x14ac:dyDescent="0.25">
      <c r="A53" s="21" t="s">
        <v>60</v>
      </c>
      <c r="B53" s="1">
        <v>7070</v>
      </c>
      <c r="C53" s="16"/>
      <c r="D53" s="16"/>
      <c r="E53" s="16"/>
      <c r="F53" s="16"/>
      <c r="G53" s="16"/>
      <c r="H53" s="16">
        <f t="shared" si="5"/>
        <v>0</v>
      </c>
      <c r="I53" s="25"/>
      <c r="J53" s="1"/>
      <c r="K53" s="1"/>
      <c r="L53" s="1"/>
    </row>
    <row r="54" spans="1:12" ht="18" customHeight="1" x14ac:dyDescent="0.25">
      <c r="A54" s="21" t="s">
        <v>115</v>
      </c>
      <c r="B54" s="1">
        <v>7080</v>
      </c>
      <c r="C54" s="16">
        <v>328</v>
      </c>
      <c r="D54" s="16">
        <v>480</v>
      </c>
      <c r="E54" s="16">
        <v>1222</v>
      </c>
      <c r="F54" s="16">
        <v>5000</v>
      </c>
      <c r="G54" s="16">
        <v>785</v>
      </c>
      <c r="H54" s="16">
        <f t="shared" si="5"/>
        <v>1046.6666666666667</v>
      </c>
      <c r="I54" s="25">
        <v>5000</v>
      </c>
      <c r="J54" s="1"/>
      <c r="K54" s="1"/>
      <c r="L54" s="1"/>
    </row>
    <row r="55" spans="1:12" ht="18" customHeight="1" x14ac:dyDescent="0.25">
      <c r="A55" s="21" t="s">
        <v>33</v>
      </c>
      <c r="B55" s="1">
        <v>7085</v>
      </c>
      <c r="C55" s="16">
        <v>14272</v>
      </c>
      <c r="D55" s="16">
        <v>23830</v>
      </c>
      <c r="E55" s="16">
        <v>10419</v>
      </c>
      <c r="F55" s="16">
        <v>10000</v>
      </c>
      <c r="G55" s="16">
        <v>7227</v>
      </c>
      <c r="H55" s="16">
        <f t="shared" si="5"/>
        <v>9636</v>
      </c>
      <c r="I55" s="25">
        <v>10000</v>
      </c>
      <c r="J55" s="1"/>
      <c r="K55" s="1"/>
      <c r="L55" s="1"/>
    </row>
    <row r="56" spans="1:12" ht="18" customHeight="1" x14ac:dyDescent="0.25">
      <c r="A56" s="21" t="s">
        <v>34</v>
      </c>
      <c r="B56" s="1">
        <v>7220</v>
      </c>
      <c r="C56" s="16">
        <v>17785</v>
      </c>
      <c r="D56" s="16">
        <v>20151</v>
      </c>
      <c r="E56" s="16">
        <v>21193</v>
      </c>
      <c r="F56" s="16">
        <v>25000</v>
      </c>
      <c r="G56" s="16">
        <v>23828</v>
      </c>
      <c r="H56" s="16">
        <v>25000</v>
      </c>
      <c r="I56" s="25">
        <v>25000</v>
      </c>
      <c r="J56" s="1"/>
      <c r="K56" s="1"/>
      <c r="L56" s="1"/>
    </row>
    <row r="57" spans="1:12" ht="18" customHeight="1" x14ac:dyDescent="0.25">
      <c r="A57" s="21" t="s">
        <v>35</v>
      </c>
      <c r="B57" s="1">
        <v>7230</v>
      </c>
      <c r="C57" s="16">
        <v>2252</v>
      </c>
      <c r="D57" s="16">
        <v>482</v>
      </c>
      <c r="E57" s="16">
        <v>546</v>
      </c>
      <c r="F57" s="16">
        <v>2000</v>
      </c>
      <c r="G57" s="16">
        <v>141</v>
      </c>
      <c r="H57" s="16">
        <v>500</v>
      </c>
      <c r="I57" s="25">
        <v>2000</v>
      </c>
      <c r="J57" s="1"/>
      <c r="K57" s="1"/>
      <c r="L57" s="1"/>
    </row>
    <row r="58" spans="1:12" ht="18" customHeight="1" x14ac:dyDescent="0.25">
      <c r="A58" s="21" t="s">
        <v>36</v>
      </c>
      <c r="B58" s="1">
        <v>7240</v>
      </c>
      <c r="C58" s="16">
        <v>10286</v>
      </c>
      <c r="D58" s="16">
        <v>11765</v>
      </c>
      <c r="E58" s="16">
        <v>11727</v>
      </c>
      <c r="F58" s="16">
        <v>13000</v>
      </c>
      <c r="G58" s="16">
        <v>5203</v>
      </c>
      <c r="H58" s="16">
        <v>13000</v>
      </c>
      <c r="I58" s="25">
        <v>13000</v>
      </c>
      <c r="J58" s="1"/>
      <c r="K58" s="1"/>
      <c r="L58" s="1"/>
    </row>
    <row r="59" spans="1:12" ht="18" customHeight="1" x14ac:dyDescent="0.25">
      <c r="A59" s="21" t="s">
        <v>37</v>
      </c>
      <c r="B59" s="1">
        <v>7250</v>
      </c>
      <c r="C59" s="16">
        <v>14333</v>
      </c>
      <c r="D59" s="16">
        <v>11143</v>
      </c>
      <c r="E59" s="16">
        <v>8648</v>
      </c>
      <c r="F59" s="16">
        <v>14000</v>
      </c>
      <c r="G59" s="16">
        <v>12109</v>
      </c>
      <c r="H59" s="16">
        <f t="shared" si="5"/>
        <v>16145.333333333332</v>
      </c>
      <c r="I59" s="25">
        <v>19000</v>
      </c>
      <c r="J59" s="1"/>
      <c r="K59" s="1"/>
      <c r="L59" s="1"/>
    </row>
    <row r="60" spans="1:12" ht="18" customHeight="1" x14ac:dyDescent="0.25">
      <c r="A60" s="21" t="s">
        <v>38</v>
      </c>
      <c r="B60" s="1">
        <v>7410</v>
      </c>
      <c r="C60" s="16">
        <v>55489</v>
      </c>
      <c r="D60" s="16">
        <v>56016</v>
      </c>
      <c r="E60" s="16">
        <v>61143</v>
      </c>
      <c r="F60" s="16">
        <v>62500</v>
      </c>
      <c r="G60" s="16">
        <v>44607</v>
      </c>
      <c r="H60" s="16">
        <v>62500</v>
      </c>
      <c r="I60" s="25">
        <v>62500</v>
      </c>
      <c r="J60" s="1"/>
      <c r="K60" s="1"/>
      <c r="L60" s="1"/>
    </row>
    <row r="61" spans="1:12" ht="18" customHeight="1" x14ac:dyDescent="0.25">
      <c r="A61" s="21" t="s">
        <v>39</v>
      </c>
      <c r="B61" s="1">
        <v>7610</v>
      </c>
      <c r="C61" s="16">
        <v>6697</v>
      </c>
      <c r="D61" s="16">
        <v>6687</v>
      </c>
      <c r="E61" s="16">
        <v>7108</v>
      </c>
      <c r="F61" s="16">
        <v>10000</v>
      </c>
      <c r="G61" s="16">
        <v>7325</v>
      </c>
      <c r="H61" s="16">
        <v>10000</v>
      </c>
      <c r="I61" s="25">
        <v>10000</v>
      </c>
      <c r="J61" s="1"/>
      <c r="K61" s="1"/>
      <c r="L61" s="1"/>
    </row>
    <row r="62" spans="1:12" ht="18" customHeight="1" x14ac:dyDescent="0.25">
      <c r="A62" s="21" t="s">
        <v>40</v>
      </c>
      <c r="B62" s="1">
        <v>7620</v>
      </c>
      <c r="C62" s="16">
        <v>0</v>
      </c>
      <c r="D62" s="16">
        <v>1753</v>
      </c>
      <c r="E62" s="16">
        <v>2736</v>
      </c>
      <c r="F62" s="16">
        <v>12000</v>
      </c>
      <c r="G62" s="16">
        <v>2793</v>
      </c>
      <c r="H62" s="16">
        <v>12000</v>
      </c>
      <c r="I62" s="25">
        <v>12000</v>
      </c>
      <c r="J62" s="1"/>
      <c r="K62" s="1"/>
      <c r="L62" s="1"/>
    </row>
    <row r="63" spans="1:12" ht="18" customHeight="1" x14ac:dyDescent="0.25">
      <c r="A63" s="21" t="s">
        <v>41</v>
      </c>
      <c r="B63" s="1">
        <v>7810</v>
      </c>
      <c r="C63" s="16">
        <v>4911</v>
      </c>
      <c r="D63" s="16">
        <v>2965</v>
      </c>
      <c r="E63" s="16">
        <v>6103</v>
      </c>
      <c r="F63" s="16">
        <v>8000</v>
      </c>
      <c r="G63" s="16">
        <v>6166</v>
      </c>
      <c r="H63" s="16">
        <f t="shared" si="5"/>
        <v>8221.3333333333321</v>
      </c>
      <c r="I63" s="25">
        <v>8000</v>
      </c>
      <c r="J63" s="1"/>
      <c r="K63" s="1"/>
      <c r="L63" s="1"/>
    </row>
    <row r="64" spans="1:12" ht="18" customHeight="1" x14ac:dyDescent="0.25">
      <c r="A64" s="21" t="s">
        <v>42</v>
      </c>
      <c r="B64" s="1">
        <v>7820</v>
      </c>
      <c r="C64" s="16">
        <v>9433</v>
      </c>
      <c r="D64" s="16">
        <v>7491</v>
      </c>
      <c r="E64" s="16">
        <v>5989</v>
      </c>
      <c r="F64" s="16">
        <v>10000</v>
      </c>
      <c r="G64" s="16">
        <v>3642</v>
      </c>
      <c r="H64" s="16">
        <f t="shared" si="5"/>
        <v>4856</v>
      </c>
      <c r="I64" s="25">
        <v>10000</v>
      </c>
      <c r="J64" s="1"/>
      <c r="K64" s="1"/>
      <c r="L64" s="1"/>
    </row>
    <row r="65" spans="1:14" ht="18" customHeight="1" x14ac:dyDescent="0.25">
      <c r="A65" s="21" t="s">
        <v>70</v>
      </c>
      <c r="B65" s="1">
        <v>7900</v>
      </c>
      <c r="C65" s="16"/>
      <c r="D65" s="16">
        <v>0</v>
      </c>
      <c r="E65" s="16">
        <v>0</v>
      </c>
      <c r="F65" s="16">
        <v>0</v>
      </c>
      <c r="G65" s="16">
        <v>2718</v>
      </c>
      <c r="H65" s="16">
        <f t="shared" si="5"/>
        <v>3624</v>
      </c>
      <c r="I65" s="25">
        <v>3000</v>
      </c>
      <c r="J65" s="1"/>
      <c r="K65" s="1"/>
      <c r="L65" s="1"/>
    </row>
    <row r="66" spans="1:14" s="20" customFormat="1" ht="18" customHeight="1" x14ac:dyDescent="0.25">
      <c r="A66" s="22" t="s">
        <v>77</v>
      </c>
      <c r="B66" s="18"/>
      <c r="C66" s="19">
        <f t="shared" ref="C66" si="6">SUM(C45:C65)</f>
        <v>204739</v>
      </c>
      <c r="D66" s="19">
        <f t="shared" ref="D66" si="7">SUM(D45:D65)</f>
        <v>219766</v>
      </c>
      <c r="E66" s="19">
        <f t="shared" ref="E66" si="8">SUM(E45:E65)</f>
        <v>212174</v>
      </c>
      <c r="F66" s="19">
        <f t="shared" ref="F66" si="9">SUM(F45:F65)</f>
        <v>260500</v>
      </c>
      <c r="G66" s="19">
        <f t="shared" ref="G66:H66" si="10">SUM(G45:G65)</f>
        <v>180769</v>
      </c>
      <c r="H66" s="19">
        <f t="shared" si="10"/>
        <v>252658.66666666669</v>
      </c>
      <c r="I66" s="26">
        <f t="shared" ref="I66" si="11">SUM(I45:I65)</f>
        <v>270500</v>
      </c>
      <c r="J66" s="18"/>
      <c r="K66" s="18"/>
      <c r="L66" s="18"/>
      <c r="N66" s="32"/>
    </row>
    <row r="67" spans="1:14" ht="18" customHeight="1" x14ac:dyDescent="0.25">
      <c r="B67" s="1"/>
      <c r="C67" s="16"/>
      <c r="D67" s="16"/>
      <c r="E67" s="16"/>
      <c r="F67" s="16"/>
      <c r="G67" s="16"/>
      <c r="H67" s="16"/>
      <c r="I67" s="25"/>
      <c r="J67" s="1"/>
      <c r="K67" s="1"/>
      <c r="L67" s="1"/>
    </row>
    <row r="68" spans="1:14" ht="18" customHeight="1" x14ac:dyDescent="0.25">
      <c r="A68" s="22" t="s">
        <v>62</v>
      </c>
      <c r="C68" s="16"/>
      <c r="D68" s="16"/>
      <c r="E68" s="16"/>
      <c r="F68" s="16"/>
      <c r="G68" s="16"/>
      <c r="H68" s="16"/>
      <c r="I68" s="25"/>
      <c r="J68" s="1"/>
      <c r="K68" s="1"/>
      <c r="L68" s="1">
        <f>3*40</f>
        <v>120</v>
      </c>
    </row>
    <row r="69" spans="1:14" ht="18" customHeight="1" x14ac:dyDescent="0.25">
      <c r="A69" s="21" t="s">
        <v>43</v>
      </c>
      <c r="B69" s="1">
        <v>8010</v>
      </c>
      <c r="C69" s="16">
        <v>25895</v>
      </c>
      <c r="D69" s="16">
        <v>0</v>
      </c>
      <c r="E69" s="16">
        <v>0</v>
      </c>
      <c r="F69" s="16">
        <v>40000</v>
      </c>
      <c r="G69" s="16">
        <v>30000</v>
      </c>
      <c r="H69" s="16">
        <v>30000</v>
      </c>
      <c r="I69" s="25">
        <v>70000</v>
      </c>
      <c r="J69" s="1" t="s">
        <v>71</v>
      </c>
      <c r="K69" s="1"/>
      <c r="L69" s="1">
        <f>3*35.99</f>
        <v>107.97</v>
      </c>
    </row>
    <row r="70" spans="1:14" ht="18" customHeight="1" x14ac:dyDescent="0.25">
      <c r="A70" s="21" t="s">
        <v>44</v>
      </c>
      <c r="B70" s="1">
        <v>8010</v>
      </c>
      <c r="C70" s="16"/>
      <c r="D70" s="16">
        <v>0</v>
      </c>
      <c r="E70" s="16">
        <v>0</v>
      </c>
      <c r="F70" s="16">
        <v>15000</v>
      </c>
      <c r="G70" s="16">
        <v>10000</v>
      </c>
      <c r="H70" s="16">
        <v>10000</v>
      </c>
      <c r="I70" s="25">
        <v>25000</v>
      </c>
      <c r="J70" s="1" t="s">
        <v>71</v>
      </c>
      <c r="K70" s="1"/>
      <c r="L70" s="1">
        <f>L68+L69</f>
        <v>227.97</v>
      </c>
    </row>
    <row r="71" spans="1:14" s="20" customFormat="1" ht="18" customHeight="1" x14ac:dyDescent="0.25">
      <c r="A71" s="22" t="s">
        <v>78</v>
      </c>
      <c r="B71" s="18"/>
      <c r="C71" s="19">
        <f>SUM(C69:C70)</f>
        <v>25895</v>
      </c>
      <c r="D71" s="19">
        <f t="shared" ref="D71:I71" si="12">SUM(D69:D70)</f>
        <v>0</v>
      </c>
      <c r="E71" s="19">
        <f t="shared" si="12"/>
        <v>0</v>
      </c>
      <c r="F71" s="19">
        <f t="shared" si="12"/>
        <v>55000</v>
      </c>
      <c r="G71" s="19">
        <f t="shared" si="12"/>
        <v>40000</v>
      </c>
      <c r="H71" s="19">
        <f t="shared" si="12"/>
        <v>40000</v>
      </c>
      <c r="I71" s="26">
        <f t="shared" si="12"/>
        <v>95000</v>
      </c>
      <c r="J71" s="18"/>
      <c r="K71" s="18"/>
      <c r="L71" s="18"/>
      <c r="N71" s="32"/>
    </row>
    <row r="72" spans="1:14" ht="18" customHeight="1" x14ac:dyDescent="0.25">
      <c r="B72" s="1"/>
      <c r="C72" s="16"/>
      <c r="D72" s="16"/>
      <c r="E72" s="16"/>
      <c r="F72" s="16"/>
      <c r="G72" s="16"/>
      <c r="H72" s="16"/>
      <c r="I72" s="25"/>
      <c r="J72" s="1"/>
      <c r="K72" s="1"/>
      <c r="L72" s="1"/>
    </row>
    <row r="73" spans="1:14" ht="18" customHeight="1" x14ac:dyDescent="0.25">
      <c r="A73" s="21" t="s">
        <v>63</v>
      </c>
      <c r="B73" s="1"/>
      <c r="C73" s="16"/>
      <c r="D73" s="16">
        <v>0</v>
      </c>
      <c r="E73" s="16">
        <v>0</v>
      </c>
      <c r="F73" s="16">
        <v>350000</v>
      </c>
      <c r="G73" s="16"/>
      <c r="H73" s="16">
        <v>0</v>
      </c>
      <c r="I73" s="25">
        <f>0.33*(I71+I66+I42)</f>
        <v>497292.07621500001</v>
      </c>
      <c r="J73" s="1" t="s">
        <v>108</v>
      </c>
      <c r="K73" s="1"/>
      <c r="L73" s="1"/>
    </row>
    <row r="74" spans="1:14" ht="18" customHeight="1" x14ac:dyDescent="0.25">
      <c r="A74" s="21" t="s">
        <v>107</v>
      </c>
      <c r="B74" s="1"/>
      <c r="C74" s="16"/>
      <c r="D74" s="16">
        <v>0</v>
      </c>
      <c r="E74" s="16">
        <v>0</v>
      </c>
      <c r="F74" s="16">
        <v>859605</v>
      </c>
      <c r="G74" s="16"/>
      <c r="H74" s="16">
        <v>0</v>
      </c>
      <c r="I74" s="25">
        <v>727266.84201833326</v>
      </c>
      <c r="J74" s="1"/>
      <c r="K74" s="1"/>
      <c r="L74" s="1"/>
    </row>
    <row r="76" spans="1:14" ht="18" customHeight="1" x14ac:dyDescent="0.25">
      <c r="A76" s="21" t="s">
        <v>75</v>
      </c>
      <c r="C76" s="15">
        <f>+C16</f>
        <v>2356383</v>
      </c>
      <c r="D76" s="15">
        <f t="shared" ref="D76:I76" si="13">+D16</f>
        <v>2371924</v>
      </c>
      <c r="E76" s="15">
        <f t="shared" si="13"/>
        <v>2556961</v>
      </c>
      <c r="F76" s="15">
        <f t="shared" si="13"/>
        <v>2604045</v>
      </c>
      <c r="G76" s="15">
        <f t="shared" si="13"/>
        <v>2680543.6799999997</v>
      </c>
      <c r="H76" s="15">
        <f t="shared" ref="H76" si="14">+H16</f>
        <v>2690043.6799999997</v>
      </c>
      <c r="I76" s="28">
        <f t="shared" si="13"/>
        <v>2731504.6037333333</v>
      </c>
    </row>
    <row r="77" spans="1:14" ht="18" customHeight="1" x14ac:dyDescent="0.25">
      <c r="A77" s="21" t="s">
        <v>79</v>
      </c>
      <c r="C77" s="15">
        <f t="shared" ref="C77:E77" si="15">+C42+C66+C71+C73+C74</f>
        <v>1144826</v>
      </c>
      <c r="D77" s="15">
        <f t="shared" si="15"/>
        <v>1046993</v>
      </c>
      <c r="E77" s="15">
        <f t="shared" si="15"/>
        <v>1112281</v>
      </c>
      <c r="F77" s="15">
        <f>+F42+F66+F71+F73+F74</f>
        <v>2604045</v>
      </c>
      <c r="G77" s="15">
        <f t="shared" ref="G77:I77" si="16">+G42+G66+G71+G73+G74</f>
        <v>931142</v>
      </c>
      <c r="H77" s="15">
        <f t="shared" ref="H77" si="17">+H42+H66+H71+H73+H74</f>
        <v>1239822.6666666665</v>
      </c>
      <c r="I77" s="28">
        <f t="shared" si="16"/>
        <v>2731504.6037333333</v>
      </c>
    </row>
    <row r="78" spans="1:14" s="20" customFormat="1" ht="18" customHeight="1" thickBot="1" x14ac:dyDescent="0.3">
      <c r="A78" s="22" t="s">
        <v>80</v>
      </c>
      <c r="B78" s="18"/>
      <c r="C78" s="23">
        <f t="shared" ref="C78:I78" si="18">+C16-C77</f>
        <v>1211557</v>
      </c>
      <c r="D78" s="23">
        <f t="shared" si="18"/>
        <v>1324931</v>
      </c>
      <c r="E78" s="23">
        <f t="shared" si="18"/>
        <v>1444680</v>
      </c>
      <c r="F78" s="23">
        <f t="shared" si="18"/>
        <v>0</v>
      </c>
      <c r="G78" s="23">
        <f t="shared" si="18"/>
        <v>1749401.6799999997</v>
      </c>
      <c r="H78" s="23">
        <f t="shared" si="18"/>
        <v>1450221.0133333332</v>
      </c>
      <c r="I78" s="29">
        <f t="shared" si="18"/>
        <v>0</v>
      </c>
      <c r="J78" s="18"/>
      <c r="K78" s="18"/>
      <c r="L78" s="18"/>
      <c r="N78" s="32"/>
    </row>
    <row r="79" spans="1:14" ht="18" customHeight="1" thickTop="1" x14ac:dyDescent="0.25"/>
  </sheetData>
  <mergeCells count="2">
    <mergeCell ref="A1:I1"/>
    <mergeCell ref="A2:I2"/>
  </mergeCells>
  <pageMargins left="0.7" right="0.7" top="0.75" bottom="0.75" header="0.3" footer="0.3"/>
  <pageSetup scale="87" fitToHeight="0" orientation="portrait" r:id="rId1"/>
  <headerFooter>
    <oddFooter>&amp;C&amp;P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opLeftCell="C1" zoomScale="140" zoomScaleNormal="140" workbookViewId="0">
      <selection activeCell="G14" sqref="G14"/>
    </sheetView>
  </sheetViews>
  <sheetFormatPr defaultColWidth="9.140625" defaultRowHeight="15" x14ac:dyDescent="0.25"/>
  <cols>
    <col min="1" max="1" width="6.42578125" style="34" hidden="1" customWidth="1"/>
    <col min="2" max="2" width="5.7109375" style="34" hidden="1" customWidth="1"/>
    <col min="3" max="3" width="24.85546875" style="34" bestFit="1" customWidth="1"/>
    <col min="4" max="6" width="15.28515625" style="34" customWidth="1"/>
    <col min="7" max="14" width="16.7109375" style="34" customWidth="1"/>
    <col min="15" max="16384" width="9.140625" style="34"/>
  </cols>
  <sheetData>
    <row r="1" spans="1:14" x14ac:dyDescent="0.25">
      <c r="H1" s="35"/>
    </row>
    <row r="2" spans="1:14" x14ac:dyDescent="0.25">
      <c r="H2" s="35"/>
    </row>
    <row r="3" spans="1:14" x14ac:dyDescent="0.25">
      <c r="H3" s="35"/>
    </row>
    <row r="4" spans="1:14" s="36" customFormat="1" x14ac:dyDescent="0.25">
      <c r="D4" s="36" t="s">
        <v>0</v>
      </c>
      <c r="E4" s="36" t="s">
        <v>0</v>
      </c>
      <c r="F4" s="36" t="s">
        <v>0</v>
      </c>
      <c r="G4" s="36" t="s">
        <v>0</v>
      </c>
      <c r="H4" s="37" t="s">
        <v>56</v>
      </c>
      <c r="I4" s="36" t="s">
        <v>81</v>
      </c>
      <c r="J4" s="36" t="s">
        <v>81</v>
      </c>
      <c r="K4" s="36" t="s">
        <v>81</v>
      </c>
      <c r="L4" s="36" t="s">
        <v>81</v>
      </c>
      <c r="M4" s="36" t="s">
        <v>81</v>
      </c>
      <c r="N4" s="36" t="s">
        <v>81</v>
      </c>
    </row>
    <row r="5" spans="1:14" s="36" customFormat="1" x14ac:dyDescent="0.25">
      <c r="A5" s="38"/>
      <c r="B5" s="38"/>
      <c r="C5" s="38" t="s">
        <v>82</v>
      </c>
      <c r="D5" s="36" t="s">
        <v>83</v>
      </c>
      <c r="E5" s="36" t="s">
        <v>84</v>
      </c>
      <c r="F5" s="36" t="s">
        <v>85</v>
      </c>
      <c r="G5" s="36" t="s">
        <v>86</v>
      </c>
      <c r="H5" s="37" t="s">
        <v>87</v>
      </c>
      <c r="I5" s="36" t="s">
        <v>88</v>
      </c>
      <c r="J5" s="36" t="s">
        <v>89</v>
      </c>
      <c r="K5" s="36" t="s">
        <v>90</v>
      </c>
      <c r="L5" s="36" t="s">
        <v>91</v>
      </c>
      <c r="M5" s="36" t="s">
        <v>92</v>
      </c>
      <c r="N5" s="36" t="s">
        <v>93</v>
      </c>
    </row>
    <row r="6" spans="1:14" x14ac:dyDescent="0.25">
      <c r="C6" s="34" t="s">
        <v>94</v>
      </c>
      <c r="G6" s="34">
        <v>723401621</v>
      </c>
      <c r="H6" s="35">
        <f t="shared" ref="H6:N6" si="0">+G6*(1+H7)</f>
        <v>745103669.63</v>
      </c>
      <c r="I6" s="34">
        <f t="shared" si="0"/>
        <v>767456779.71889997</v>
      </c>
      <c r="J6" s="34">
        <f t="shared" si="0"/>
        <v>790480483.11046696</v>
      </c>
      <c r="K6" s="34">
        <f t="shared" si="0"/>
        <v>814194897.60378098</v>
      </c>
      <c r="L6" s="34">
        <f t="shared" si="0"/>
        <v>838620744.53189445</v>
      </c>
      <c r="M6" s="34">
        <f t="shared" si="0"/>
        <v>863779366.86785126</v>
      </c>
      <c r="N6" s="34">
        <f t="shared" si="0"/>
        <v>889692747.87388682</v>
      </c>
    </row>
    <row r="7" spans="1:14" x14ac:dyDescent="0.25">
      <c r="C7" s="34" t="s">
        <v>95</v>
      </c>
      <c r="D7" s="39"/>
      <c r="E7" s="39"/>
      <c r="F7" s="39"/>
      <c r="G7" s="39"/>
      <c r="H7" s="40">
        <v>0.03</v>
      </c>
      <c r="I7" s="39">
        <v>0.03</v>
      </c>
      <c r="J7" s="39">
        <v>0.03</v>
      </c>
      <c r="K7" s="39">
        <v>0.03</v>
      </c>
      <c r="L7" s="39">
        <v>0.03</v>
      </c>
      <c r="M7" s="39">
        <v>0.03</v>
      </c>
      <c r="N7" s="39">
        <v>0.03</v>
      </c>
    </row>
    <row r="8" spans="1:14" x14ac:dyDescent="0.25">
      <c r="C8" s="34" t="s">
        <v>96</v>
      </c>
      <c r="D8" s="39"/>
      <c r="E8" s="39"/>
      <c r="F8" s="39"/>
      <c r="G8" s="39">
        <v>1.0489999999999999</v>
      </c>
      <c r="H8" s="40">
        <v>1.0489999999999999</v>
      </c>
      <c r="I8" s="39">
        <v>1.0489999999999999</v>
      </c>
      <c r="J8" s="39">
        <v>1.0489999999999999</v>
      </c>
      <c r="K8" s="39">
        <v>1.0489999999999999</v>
      </c>
      <c r="L8" s="39">
        <v>1.0489999999999999</v>
      </c>
      <c r="M8" s="39">
        <v>1.0489999999999999</v>
      </c>
      <c r="N8" s="39">
        <v>1.0489999999999999</v>
      </c>
    </row>
    <row r="9" spans="1:14" x14ac:dyDescent="0.25">
      <c r="C9" s="34" t="s">
        <v>97</v>
      </c>
      <c r="D9" s="39"/>
      <c r="E9" s="39"/>
      <c r="F9" s="39"/>
      <c r="G9" s="39">
        <v>0.65</v>
      </c>
      <c r="H9" s="40">
        <v>0.65</v>
      </c>
      <c r="I9" s="39">
        <v>0.65</v>
      </c>
      <c r="J9" s="39">
        <v>0.65</v>
      </c>
      <c r="K9" s="39">
        <v>0.65</v>
      </c>
      <c r="L9" s="39">
        <v>0.65</v>
      </c>
      <c r="M9" s="39">
        <v>0.65</v>
      </c>
      <c r="N9" s="39">
        <v>0.65</v>
      </c>
    </row>
    <row r="10" spans="1:14" x14ac:dyDescent="0.25">
      <c r="C10" s="34" t="s">
        <v>98</v>
      </c>
      <c r="D10" s="39"/>
      <c r="E10" s="39"/>
      <c r="F10" s="39"/>
      <c r="G10" s="39">
        <v>0.96</v>
      </c>
      <c r="H10" s="40">
        <v>0.96</v>
      </c>
      <c r="I10" s="39">
        <v>0.96</v>
      </c>
      <c r="J10" s="39">
        <v>0.96</v>
      </c>
      <c r="K10" s="39">
        <v>0.96</v>
      </c>
      <c r="L10" s="39">
        <v>0.96</v>
      </c>
      <c r="M10" s="39">
        <v>0.96</v>
      </c>
      <c r="N10" s="39">
        <v>0.96</v>
      </c>
    </row>
    <row r="11" spans="1:14" x14ac:dyDescent="0.25">
      <c r="C11" s="34" t="s">
        <v>99</v>
      </c>
      <c r="G11" s="34">
        <f>+((G6*G8)+(G6*G9))*G10/1000</f>
        <v>1179896.9799158399</v>
      </c>
      <c r="H11" s="35">
        <f>+((H6*H8)+(H6*H9))*H10/1000</f>
        <v>1215293.889313315</v>
      </c>
      <c r="I11" s="34">
        <f t="shared" ref="I11:N11" si="1">+((I6*I8)+(I6*I9))*I10/1000</f>
        <v>1251752.7059927145</v>
      </c>
      <c r="J11" s="34">
        <f t="shared" si="1"/>
        <v>1289305.2871724961</v>
      </c>
      <c r="K11" s="34">
        <f t="shared" si="1"/>
        <v>1327984.4457876708</v>
      </c>
      <c r="L11" s="34">
        <f t="shared" si="1"/>
        <v>1367823.9791613012</v>
      </c>
      <c r="M11" s="34">
        <f t="shared" si="1"/>
        <v>1408858.6985361401</v>
      </c>
      <c r="N11" s="34">
        <f t="shared" si="1"/>
        <v>1451124.4594922243</v>
      </c>
    </row>
    <row r="12" spans="1:14" x14ac:dyDescent="0.25">
      <c r="H12" s="35"/>
    </row>
    <row r="13" spans="1:14" x14ac:dyDescent="0.25">
      <c r="C13" s="34" t="s">
        <v>109</v>
      </c>
      <c r="H13" s="35">
        <f t="shared" ref="H13:N13" si="2">+H11</f>
        <v>1215293.889313315</v>
      </c>
      <c r="I13" s="34">
        <f t="shared" si="2"/>
        <v>1251752.7059927145</v>
      </c>
      <c r="J13" s="34">
        <f t="shared" si="2"/>
        <v>1289305.2871724961</v>
      </c>
      <c r="K13" s="34">
        <f t="shared" si="2"/>
        <v>1327984.4457876708</v>
      </c>
      <c r="L13" s="34">
        <f t="shared" si="2"/>
        <v>1367823.9791613012</v>
      </c>
      <c r="M13" s="34">
        <f t="shared" si="2"/>
        <v>1408858.6985361401</v>
      </c>
      <c r="N13" s="34">
        <f t="shared" si="2"/>
        <v>1451124.4594922243</v>
      </c>
    </row>
    <row r="14" spans="1:14" x14ac:dyDescent="0.25">
      <c r="C14" s="34" t="s">
        <v>100</v>
      </c>
      <c r="D14" s="34">
        <v>1031964</v>
      </c>
      <c r="E14" s="34">
        <v>1079469</v>
      </c>
      <c r="F14" s="34">
        <f>697921+432088</f>
        <v>1130009</v>
      </c>
      <c r="G14" s="34">
        <f>+G11</f>
        <v>1179896.9799158399</v>
      </c>
      <c r="H14" s="35"/>
    </row>
    <row r="15" spans="1:14" s="41" customFormat="1" x14ac:dyDescent="0.25">
      <c r="C15" s="34" t="s">
        <v>101</v>
      </c>
      <c r="E15" s="41">
        <f>+(E14-D14)/D14</f>
        <v>4.6033582566833729E-2</v>
      </c>
      <c r="F15" s="41">
        <f>+(F14-E14)/E14</f>
        <v>4.681931579322797E-2</v>
      </c>
      <c r="G15" s="41">
        <f>+(G14-F14)/F14</f>
        <v>4.4148303169125068E-2</v>
      </c>
      <c r="H15" s="42">
        <f>+(H13-G14)/G14</f>
        <v>2.9999999999999995E-2</v>
      </c>
      <c r="I15" s="41">
        <f t="shared" ref="I15:N15" si="3">+(I13-H13)/H13</f>
        <v>3.0000000000000009E-2</v>
      </c>
      <c r="J15" s="41">
        <f t="shared" si="3"/>
        <v>3.000000000000012E-2</v>
      </c>
      <c r="K15" s="41">
        <f t="shared" si="3"/>
        <v>2.999999999999986E-2</v>
      </c>
      <c r="L15" s="41">
        <f t="shared" si="3"/>
        <v>3.0000000000000186E-2</v>
      </c>
      <c r="M15" s="41">
        <f t="shared" si="3"/>
        <v>2.9999999999999964E-2</v>
      </c>
      <c r="N15" s="41">
        <f t="shared" si="3"/>
        <v>2.9999999999999943E-2</v>
      </c>
    </row>
    <row r="17" spans="8:9" x14ac:dyDescent="0.25">
      <c r="H17" s="43" t="s">
        <v>105</v>
      </c>
      <c r="I17" s="43"/>
    </row>
    <row r="18" spans="8:9" x14ac:dyDescent="0.25">
      <c r="H18" s="44"/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Original</vt:lpstr>
      <vt:lpstr>Finance Version</vt:lpstr>
      <vt:lpstr>Property Taxes</vt:lpstr>
      <vt:lpstr>'Finance Version'!Print_Area</vt:lpstr>
      <vt:lpstr>'Finance Version'!Print_Titles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Van Meter</dc:creator>
  <cp:lastModifiedBy>Rob Schulz</cp:lastModifiedBy>
  <cp:lastPrinted>2023-05-03T20:15:08Z</cp:lastPrinted>
  <dcterms:created xsi:type="dcterms:W3CDTF">2022-03-21T20:48:21Z</dcterms:created>
  <dcterms:modified xsi:type="dcterms:W3CDTF">2023-08-29T16:11:43Z</dcterms:modified>
</cp:coreProperties>
</file>